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840" yWindow="0" windowWidth="27260" windowHeight="17040" activeTab="3"/>
  </bookViews>
  <sheets>
    <sheet name="Profit or loss " sheetId="1" r:id="rId1"/>
    <sheet name="Comprehensive Income " sheetId="2" r:id="rId2"/>
    <sheet name="Balance sheet " sheetId="3" r:id="rId3"/>
    <sheet name="ratio" sheetId="4" r:id="rId4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4" l="1"/>
  <c r="B17" i="4"/>
  <c r="C15" i="4"/>
  <c r="B15" i="4"/>
  <c r="C31" i="4"/>
  <c r="C27" i="4"/>
  <c r="C46" i="4"/>
  <c r="C37" i="4"/>
  <c r="C38" i="4"/>
  <c r="G41" i="4"/>
  <c r="C41" i="4"/>
  <c r="B37" i="4"/>
  <c r="B38" i="4"/>
  <c r="F41" i="4"/>
  <c r="B41" i="4"/>
  <c r="G37" i="4"/>
  <c r="C40" i="4"/>
  <c r="C33" i="4"/>
  <c r="C32" i="4"/>
  <c r="C25" i="4"/>
  <c r="C26" i="4"/>
  <c r="D7" i="1"/>
  <c r="D8" i="1"/>
  <c r="J9" i="1"/>
  <c r="C23" i="4"/>
  <c r="C24" i="4"/>
  <c r="C19" i="4"/>
  <c r="B19" i="4"/>
  <c r="D9" i="1"/>
  <c r="J8" i="1"/>
  <c r="E25" i="2"/>
  <c r="D64" i="3"/>
  <c r="C13" i="4"/>
  <c r="D62" i="3"/>
  <c r="C9" i="4"/>
  <c r="C7" i="4"/>
  <c r="C5" i="4"/>
  <c r="D66" i="3"/>
  <c r="D54" i="3"/>
  <c r="B31" i="4"/>
  <c r="B27" i="4"/>
  <c r="B46" i="4"/>
  <c r="F37" i="4"/>
  <c r="B40" i="4"/>
  <c r="C7" i="1"/>
  <c r="I9" i="1"/>
  <c r="B23" i="4"/>
  <c r="C9" i="1"/>
  <c r="I8" i="1"/>
  <c r="D25" i="2"/>
  <c r="C11" i="1"/>
  <c r="C10" i="1"/>
  <c r="B24" i="4"/>
  <c r="C64" i="3"/>
  <c r="C62" i="3"/>
  <c r="B5" i="4"/>
  <c r="B33" i="4"/>
  <c r="B32" i="4"/>
  <c r="B25" i="4"/>
  <c r="B26" i="4"/>
  <c r="B13" i="4"/>
  <c r="B9" i="4"/>
  <c r="B7" i="4"/>
  <c r="D12" i="3"/>
  <c r="C12" i="3"/>
  <c r="C66" i="3"/>
  <c r="C60" i="3"/>
  <c r="C59" i="3"/>
  <c r="C58" i="3"/>
  <c r="C57" i="3"/>
  <c r="C54" i="3"/>
  <c r="C52" i="3"/>
  <c r="C51" i="3"/>
  <c r="C50" i="3"/>
  <c r="C49" i="3"/>
</calcChain>
</file>

<file path=xl/sharedStrings.xml><?xml version="1.0" encoding="utf-8"?>
<sst xmlns="http://schemas.openxmlformats.org/spreadsheetml/2006/main" count="119" uniqueCount="114">
  <si>
    <t>Continuing operations</t>
  </si>
  <si>
    <t>Revenue</t>
  </si>
  <si>
    <t>Operating expenses</t>
  </si>
  <si>
    <t>Selling, general and administrative expenses</t>
  </si>
  <si>
    <t>Depreciation and amortisation</t>
  </si>
  <si>
    <t>Net finance costs</t>
  </si>
  <si>
    <t>Impairment loss of goodwill and other assets</t>
  </si>
  <si>
    <t>13(ii)</t>
  </si>
  <si>
    <t>Other income – net</t>
  </si>
  <si>
    <t>Share of results in associates and joint venture – net of tax</t>
  </si>
  <si>
    <t>Royalties and fees</t>
  </si>
  <si>
    <t>Profit before income taxes</t>
  </si>
  <si>
    <t>Income tax</t>
  </si>
  <si>
    <t>Profit from continuing operations</t>
  </si>
  <si>
    <t>Discontinued operation</t>
  </si>
  <si>
    <t>Profit from discontinued operation – net of tax</t>
  </si>
  <si>
    <t>-</t>
  </si>
  <si>
    <t>Profit for the year</t>
  </si>
  <si>
    <t>Profit attributable to:</t>
  </si>
  <si>
    <t>Shareholders of the parent</t>
  </si>
  <si>
    <t>Non-controlling interests</t>
  </si>
  <si>
    <t>Basic and diluted earnings per share</t>
  </si>
  <si>
    <t>(Attributable to shareholders of the parent)</t>
  </si>
  <si>
    <t>CONSOLIDATED STATEMENT OF PROFIT OR LOSS</t>
  </si>
  <si>
    <t>Other comprehensive income</t>
  </si>
  <si>
    <t>Items that are or may be reclassified subsequently to profit or loss</t>
  </si>
  <si>
    <t>Net change in fair value of available-for-sale investments</t>
  </si>
  <si>
    <t>Effective portion of changes in fair value of cash flow hedges</t>
  </si>
  <si>
    <t>Net changes in fair value of employee’s benefit reserve</t>
  </si>
  <si>
    <t>Share of other comprehensive income of associates and joint venture</t>
  </si>
  <si>
    <t>Foreign currency translation differences</t>
  </si>
  <si>
    <r>
      <t xml:space="preserve">Other comprehensive income for the year </t>
    </r>
    <r>
      <rPr>
        <sz val="10"/>
        <color theme="1"/>
        <rFont val="Times New Roman"/>
        <family val="1"/>
      </rPr>
      <t xml:space="preserve">– </t>
    </r>
    <r>
      <rPr>
        <b/>
        <sz val="10"/>
        <color theme="1"/>
        <rFont val="Times New Roman"/>
        <family val="1"/>
      </rPr>
      <t>net of tax</t>
    </r>
  </si>
  <si>
    <t>Total comprehensive income for the year</t>
  </si>
  <si>
    <t>Total comprehensive income attributable to:</t>
  </si>
  <si>
    <t>CONSOLIDATED STATEMENT OF COMPREHENSIVE INCOME</t>
  </si>
  <si>
    <t>Note</t>
  </si>
  <si>
    <t>QR’000</t>
  </si>
  <si>
    <t>ASSETS</t>
  </si>
  <si>
    <t>Non-current assets</t>
  </si>
  <si>
    <t>Property, plant and equipment</t>
  </si>
  <si>
    <t>Intangible assets and goodwill</t>
  </si>
  <si>
    <t>Investment property</t>
  </si>
  <si>
    <t>Investment in associates and joint venture</t>
  </si>
  <si>
    <t>Available-for-sale investments</t>
  </si>
  <si>
    <t>Other non-current assets</t>
  </si>
  <si>
    <t>Deferred tax assets</t>
  </si>
  <si>
    <t>Total non-current assets</t>
  </si>
  <si>
    <t>Current assets</t>
  </si>
  <si>
    <t>Inventories</t>
  </si>
  <si>
    <t>Trade and other receivables</t>
  </si>
  <si>
    <t>Bank balances and cash</t>
  </si>
  <si>
    <t>Total current assets</t>
  </si>
  <si>
    <t>TOTAL ASSETS</t>
  </si>
  <si>
    <t>EQUITY</t>
  </si>
  <si>
    <t>Share capital</t>
  </si>
  <si>
    <t>Legal reserve</t>
  </si>
  <si>
    <t>23 (a)</t>
  </si>
  <si>
    <t>Fair value reserve</t>
  </si>
  <si>
    <t>23 (b)</t>
  </si>
  <si>
    <t>Employees benefit reserve</t>
  </si>
  <si>
    <t>23 (c)</t>
  </si>
  <si>
    <t>Translation reserve</t>
  </si>
  <si>
    <t>23 (d)</t>
  </si>
  <si>
    <t>Other statutory reserves</t>
  </si>
  <si>
    <t>23 (e)</t>
  </si>
  <si>
    <t>Retained earnings</t>
  </si>
  <si>
    <t>Equity attributable to shareholders of the parent</t>
  </si>
  <si>
    <t>Total equity</t>
  </si>
  <si>
    <t>CONSOLIDATED STATEMENT OF FINANCIAL POSITION</t>
  </si>
  <si>
    <t xml:space="preserve">Liabilities </t>
  </si>
  <si>
    <t xml:space="preserve">Non-current liabilities </t>
  </si>
  <si>
    <t xml:space="preserve">Loans and borrowings </t>
  </si>
  <si>
    <t xml:space="preserve">Employees benfit </t>
  </si>
  <si>
    <t xml:space="preserve">Deferred Tax Liabilities </t>
  </si>
  <si>
    <t xml:space="preserve">Other non-current liabilities </t>
  </si>
  <si>
    <r>
      <rPr>
        <b/>
        <sz val="11"/>
        <color theme="1"/>
        <rFont val="Calibri"/>
        <family val="2"/>
        <scheme val="minor"/>
      </rPr>
      <t>Total non-current liabilities</t>
    </r>
    <r>
      <rPr>
        <sz val="11"/>
        <color theme="1"/>
        <rFont val="Calibri"/>
        <family val="2"/>
        <scheme val="minor"/>
      </rPr>
      <t xml:space="preserve"> </t>
    </r>
  </si>
  <si>
    <t xml:space="preserve">Current Liabilities </t>
  </si>
  <si>
    <t xml:space="preserve">Trade and other payable </t>
  </si>
  <si>
    <t xml:space="preserve">Deferred income </t>
  </si>
  <si>
    <t>Income Tax Payable</t>
  </si>
  <si>
    <t xml:space="preserve">Total Current liabilities </t>
  </si>
  <si>
    <t xml:space="preserve">Total liabilities </t>
  </si>
  <si>
    <t xml:space="preserve">TOTAL, EQUITY AND LIABILITIES </t>
  </si>
  <si>
    <t xml:space="preserve">liquidty ratio </t>
  </si>
  <si>
    <t xml:space="preserve">Current ratio </t>
  </si>
  <si>
    <t xml:space="preserve">Quick Rtaio </t>
  </si>
  <si>
    <t>Cash ratio</t>
  </si>
  <si>
    <t>Total Debt ratio</t>
  </si>
  <si>
    <t>Debt/Equity</t>
  </si>
  <si>
    <t xml:space="preserve">Financial Leverage </t>
  </si>
  <si>
    <t xml:space="preserve">Time interst Earned </t>
  </si>
  <si>
    <t xml:space="preserve">Cash Coverage </t>
  </si>
  <si>
    <t>Asset management or turnover ratio</t>
  </si>
  <si>
    <t xml:space="preserve">Inventory turnover </t>
  </si>
  <si>
    <t>Days' Sales in Inventory</t>
  </si>
  <si>
    <t xml:space="preserve">Recivables turnover </t>
  </si>
  <si>
    <t>Days' Sales in Receivables</t>
  </si>
  <si>
    <t xml:space="preserve">Total assest turnover </t>
  </si>
  <si>
    <t xml:space="preserve">Profitability ratio </t>
  </si>
  <si>
    <t xml:space="preserve">Profit margin </t>
  </si>
  <si>
    <t>Return on Assest (ROA)</t>
  </si>
  <si>
    <t>Return on Equity (ROE)</t>
  </si>
  <si>
    <t xml:space="preserve">Market Value Measures </t>
  </si>
  <si>
    <t xml:space="preserve">Market price </t>
  </si>
  <si>
    <t xml:space="preserve">Share Outstanding </t>
  </si>
  <si>
    <t xml:space="preserve">PE Raito </t>
  </si>
  <si>
    <t xml:space="preserve">Market-to-book ratio </t>
  </si>
  <si>
    <t>EBIT</t>
  </si>
  <si>
    <t>COGS</t>
  </si>
  <si>
    <t xml:space="preserve">INTREST </t>
  </si>
  <si>
    <t>Dupont Identity</t>
  </si>
  <si>
    <t>PM*TAT</t>
  </si>
  <si>
    <t>year</t>
  </si>
  <si>
    <t>Ratio Analysis  2015,2014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</si>
</sst>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0.00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5"/>
      <color theme="1"/>
      <name val="Times New Roman"/>
      <family val="1"/>
    </font>
    <font>
      <b/>
      <u/>
      <sz val="10"/>
      <color theme="1"/>
      <name val="Times New Roman"/>
      <family val="1"/>
    </font>
    <font>
      <u/>
      <sz val="10"/>
      <color theme="1"/>
      <name val="Times New Roman"/>
      <family val="1"/>
    </font>
    <font>
      <sz val="5.5"/>
      <color theme="1"/>
      <name val="Times New Roman"/>
      <family val="1"/>
    </font>
    <font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sz val="6"/>
      <color theme="1"/>
      <name val="Times New Roman"/>
      <family val="1"/>
    </font>
    <font>
      <sz val="7"/>
      <color theme="1"/>
      <name val="Times New Roman"/>
      <family val="1"/>
    </font>
    <font>
      <sz val="6.5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</font>
    <font>
      <b/>
      <sz val="12"/>
      <color theme="1"/>
      <name val="Times New Roman"/>
    </font>
    <font>
      <b/>
      <sz val="14"/>
      <color theme="1"/>
      <name val="Times New Roman"/>
    </font>
    <font>
      <b/>
      <i/>
      <sz val="11"/>
      <color theme="1"/>
      <name val="Times New Roman"/>
    </font>
    <font>
      <b/>
      <u/>
      <sz val="11"/>
      <color theme="1"/>
      <name val="Times New Roman"/>
    </font>
    <font>
      <u/>
      <sz val="11"/>
      <color theme="1"/>
      <name val="Times New Roman"/>
    </font>
    <font>
      <b/>
      <u/>
      <sz val="12"/>
      <color theme="1"/>
      <name val="Times New Roman"/>
    </font>
    <font>
      <b/>
      <u/>
      <sz val="14"/>
      <color theme="1"/>
      <name val="Times New Roman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45">
    <xf numFmtId="0" fontId="0" fillId="0" borderId="0"/>
    <xf numFmtId="164" fontId="1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12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3" xfId="0" applyBorder="1" applyAlignment="1">
      <alignment vertical="top" wrapText="1"/>
    </xf>
    <xf numFmtId="0" fontId="5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vertical="top" wrapText="1"/>
    </xf>
    <xf numFmtId="0" fontId="6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3" fontId="2" fillId="0" borderId="6" xfId="0" applyNumberFormat="1" applyFont="1" applyBorder="1" applyAlignment="1">
      <alignment horizontal="left" vertical="center" wrapText="1" indent="4"/>
    </xf>
    <xf numFmtId="3" fontId="3" fillId="0" borderId="5" xfId="0" applyNumberFormat="1" applyFont="1" applyBorder="1" applyAlignment="1">
      <alignment horizontal="left" vertical="center" wrapText="1" indent="3"/>
    </xf>
    <xf numFmtId="0" fontId="6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left" vertical="center" wrapText="1" indent="2"/>
    </xf>
    <xf numFmtId="0" fontId="4" fillId="0" borderId="6" xfId="0" applyFont="1" applyBorder="1" applyAlignment="1">
      <alignment vertical="center" wrapText="1"/>
    </xf>
    <xf numFmtId="3" fontId="3" fillId="0" borderId="6" xfId="0" applyNumberFormat="1" applyFont="1" applyBorder="1" applyAlignment="1">
      <alignment horizontal="left" vertical="center" wrapText="1" indent="3"/>
    </xf>
    <xf numFmtId="0" fontId="3" fillId="0" borderId="6" xfId="0" applyFont="1" applyBorder="1" applyAlignment="1">
      <alignment horizontal="left" vertical="center" wrapText="1" indent="1"/>
    </xf>
    <xf numFmtId="3" fontId="2" fillId="0" borderId="6" xfId="0" applyNumberFormat="1" applyFont="1" applyBorder="1" applyAlignment="1">
      <alignment horizontal="left" vertical="center" wrapText="1" indent="5"/>
    </xf>
    <xf numFmtId="3" fontId="3" fillId="0" borderId="6" xfId="0" applyNumberFormat="1" applyFont="1" applyBorder="1" applyAlignment="1">
      <alignment horizontal="left" vertical="center" wrapText="1" indent="5"/>
    </xf>
    <xf numFmtId="3" fontId="2" fillId="0" borderId="6" xfId="0" applyNumberFormat="1" applyFont="1" applyBorder="1" applyAlignment="1">
      <alignment horizontal="left" vertical="center" wrapText="1" indent="6"/>
    </xf>
    <xf numFmtId="3" fontId="3" fillId="0" borderId="6" xfId="0" applyNumberFormat="1" applyFont="1" applyBorder="1" applyAlignment="1">
      <alignment horizontal="left" vertical="center" wrapText="1" indent="6"/>
    </xf>
    <xf numFmtId="3" fontId="7" fillId="0" borderId="6" xfId="0" applyNumberFormat="1" applyFont="1" applyBorder="1" applyAlignment="1">
      <alignment vertical="center" wrapText="1"/>
    </xf>
    <xf numFmtId="3" fontId="8" fillId="0" borderId="6" xfId="0" applyNumberFormat="1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3" fontId="3" fillId="0" borderId="6" xfId="0" applyNumberFormat="1" applyFont="1" applyBorder="1" applyAlignment="1">
      <alignment horizontal="left" vertical="center" wrapText="1" indent="4"/>
    </xf>
    <xf numFmtId="0" fontId="2" fillId="0" borderId="6" xfId="0" applyFont="1" applyBorder="1" applyAlignment="1">
      <alignment horizontal="right" vertical="center" wrapText="1"/>
    </xf>
    <xf numFmtId="0" fontId="10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 indent="4"/>
    </xf>
    <xf numFmtId="0" fontId="4" fillId="0" borderId="3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 indent="3"/>
    </xf>
    <xf numFmtId="0" fontId="3" fillId="0" borderId="6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 indent="5"/>
    </xf>
    <xf numFmtId="0" fontId="6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 indent="5"/>
    </xf>
    <xf numFmtId="0" fontId="10" fillId="0" borderId="0" xfId="0" applyFont="1" applyBorder="1" applyAlignment="1">
      <alignment vertical="center" wrapText="1"/>
    </xf>
    <xf numFmtId="3" fontId="10" fillId="0" borderId="0" xfId="0" applyNumberFormat="1" applyFont="1" applyBorder="1" applyAlignment="1">
      <alignment horizontal="left" vertical="center" wrapText="1" indent="5"/>
    </xf>
    <xf numFmtId="3" fontId="10" fillId="0" borderId="0" xfId="0" applyNumberFormat="1" applyFont="1" applyBorder="1" applyAlignment="1">
      <alignment horizontal="left" vertical="center" wrapText="1" indent="7"/>
    </xf>
    <xf numFmtId="3" fontId="23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 indent="4"/>
    </xf>
    <xf numFmtId="3" fontId="10" fillId="0" borderId="0" xfId="0" applyNumberFormat="1" applyFont="1" applyBorder="1" applyAlignment="1">
      <alignment horizontal="left" vertical="center" wrapText="1" indent="4"/>
    </xf>
    <xf numFmtId="3" fontId="22" fillId="0" borderId="0" xfId="0" applyNumberFormat="1" applyFont="1" applyBorder="1" applyAlignment="1">
      <alignment horizontal="right" vertical="center" wrapText="1"/>
    </xf>
    <xf numFmtId="3" fontId="24" fillId="0" borderId="0" xfId="0" applyNumberFormat="1" applyFont="1" applyBorder="1" applyAlignment="1">
      <alignment vertical="center" wrapText="1"/>
    </xf>
    <xf numFmtId="3" fontId="25" fillId="0" borderId="0" xfId="0" applyNumberFormat="1" applyFont="1" applyBorder="1" applyAlignment="1">
      <alignment vertical="center" wrapText="1"/>
    </xf>
    <xf numFmtId="3" fontId="18" fillId="0" borderId="0" xfId="0" applyNumberFormat="1" applyFont="1" applyBorder="1" applyAlignment="1">
      <alignment horizontal="right" vertical="center" wrapText="1" indent="5"/>
    </xf>
    <xf numFmtId="3" fontId="19" fillId="0" borderId="0" xfId="0" applyNumberFormat="1" applyFont="1" applyBorder="1" applyAlignment="1">
      <alignment horizontal="left" vertical="center" wrapText="1" indent="5"/>
    </xf>
    <xf numFmtId="3" fontId="10" fillId="0" borderId="0" xfId="0" applyNumberFormat="1" applyFont="1" applyBorder="1" applyAlignment="1">
      <alignment horizontal="right" vertical="center" wrapText="1" indent="7"/>
    </xf>
    <xf numFmtId="3" fontId="10" fillId="0" borderId="0" xfId="0" applyNumberFormat="1" applyFont="1" applyBorder="1" applyAlignment="1">
      <alignment horizontal="right" vertical="center" wrapText="1" indent="5"/>
    </xf>
    <xf numFmtId="3" fontId="23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0" fontId="1" fillId="0" borderId="0" xfId="0" applyFont="1"/>
    <xf numFmtId="165" fontId="0" fillId="0" borderId="0" xfId="1" applyNumberFormat="1" applyFont="1"/>
    <xf numFmtId="165" fontId="0" fillId="0" borderId="8" xfId="1" applyNumberFormat="1" applyFont="1" applyBorder="1"/>
    <xf numFmtId="165" fontId="1" fillId="0" borderId="0" xfId="1" applyNumberFormat="1" applyFont="1"/>
    <xf numFmtId="0" fontId="17" fillId="0" borderId="0" xfId="0" applyFont="1" applyAlignment="1">
      <alignment horizontal="center" vertical="center" wrapText="1"/>
    </xf>
    <xf numFmtId="3" fontId="0" fillId="0" borderId="0" xfId="0" applyNumberFormat="1"/>
    <xf numFmtId="0" fontId="1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4" fontId="0" fillId="0" borderId="0" xfId="0" applyNumberFormat="1"/>
    <xf numFmtId="0" fontId="0" fillId="0" borderId="0" xfId="0" applyAlignment="1">
      <alignment horizontal="left" vertical="center" wrapText="1"/>
    </xf>
    <xf numFmtId="2" fontId="0" fillId="0" borderId="0" xfId="0" applyNumberFormat="1"/>
    <xf numFmtId="0" fontId="4" fillId="0" borderId="0" xfId="0" applyFont="1" applyBorder="1" applyAlignment="1">
      <alignment vertical="center" wrapText="1"/>
    </xf>
    <xf numFmtId="0" fontId="28" fillId="0" borderId="0" xfId="0" applyFont="1" applyAlignment="1">
      <alignment horizontal="center" vertical="center"/>
    </xf>
    <xf numFmtId="166" fontId="0" fillId="0" borderId="0" xfId="24" applyNumberFormat="1" applyFont="1"/>
    <xf numFmtId="3" fontId="2" fillId="0" borderId="6" xfId="0" applyNumberFormat="1" applyFont="1" applyBorder="1" applyAlignment="1">
      <alignment horizontal="right" vertical="top" wrapText="1"/>
    </xf>
    <xf numFmtId="0" fontId="1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0" fillId="0" borderId="0" xfId="24" applyNumberFormat="1" applyFont="1"/>
    <xf numFmtId="0" fontId="12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horizontal="left" vertical="center" wrapText="1" indent="3"/>
    </xf>
    <xf numFmtId="3" fontId="3" fillId="0" borderId="0" xfId="0" applyNumberFormat="1" applyFont="1" applyBorder="1" applyAlignment="1">
      <alignment horizontal="left" vertical="center" wrapText="1" indent="3"/>
    </xf>
    <xf numFmtId="0" fontId="3" fillId="0" borderId="0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5"/>
    </xf>
    <xf numFmtId="3" fontId="2" fillId="0" borderId="0" xfId="0" applyNumberFormat="1" applyFont="1" applyBorder="1" applyAlignment="1">
      <alignment horizontal="left" vertical="center" wrapText="1" indent="4"/>
    </xf>
    <xf numFmtId="3" fontId="3" fillId="0" borderId="0" xfId="0" applyNumberFormat="1" applyFont="1" applyBorder="1" applyAlignment="1">
      <alignment horizontal="left" vertical="center" wrapText="1" indent="4"/>
    </xf>
    <xf numFmtId="3" fontId="3" fillId="0" borderId="0" xfId="0" applyNumberFormat="1" applyFont="1" applyBorder="1" applyAlignment="1">
      <alignment horizontal="left" vertical="center" wrapText="1" indent="5"/>
    </xf>
    <xf numFmtId="3" fontId="7" fillId="0" borderId="0" xfId="0" applyNumberFormat="1" applyFont="1" applyBorder="1" applyAlignment="1">
      <alignment vertical="center" wrapText="1"/>
    </xf>
    <xf numFmtId="3" fontId="8" fillId="0" borderId="0" xfId="0" applyNumberFormat="1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 indent="2"/>
    </xf>
    <xf numFmtId="167" fontId="0" fillId="0" borderId="0" xfId="0" applyNumberFormat="1" applyAlignment="1">
      <alignment vertical="center"/>
    </xf>
    <xf numFmtId="2" fontId="0" fillId="0" borderId="0" xfId="0" applyNumberFormat="1" applyFill="1"/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 indent="1"/>
    </xf>
    <xf numFmtId="0" fontId="2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</cellXfs>
  <cellStyles count="45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Normal" xfId="0" builtinId="0"/>
    <cellStyle name="Percent" xfId="2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ratio!$A$5</c:f>
              <c:strCache>
                <c:ptCount val="1"/>
                <c:pt idx="0">
                  <c:v>Current ratio </c:v>
                </c:pt>
              </c:strCache>
            </c:strRef>
          </c:tx>
          <c:invertIfNegative val="0"/>
          <c:cat>
            <c:numRef>
              <c:f>ratio!$B$4:$C$4</c:f>
              <c:numCache>
                <c:formatCode>General</c:formatCode>
                <c:ptCount val="2"/>
                <c:pt idx="0">
                  <c:v>2015.0</c:v>
                </c:pt>
                <c:pt idx="1">
                  <c:v>2014.0</c:v>
                </c:pt>
              </c:numCache>
            </c:numRef>
          </c:cat>
          <c:val>
            <c:numRef>
              <c:f>ratio!$B$5:$C$5</c:f>
              <c:numCache>
                <c:formatCode>#,##0.00</c:formatCode>
                <c:ptCount val="2"/>
                <c:pt idx="0">
                  <c:v>1.002952715939438</c:v>
                </c:pt>
                <c:pt idx="1">
                  <c:v>0.973903951122921</c:v>
                </c:pt>
              </c:numCache>
            </c:numRef>
          </c:val>
        </c:ser>
        <c:ser>
          <c:idx val="1"/>
          <c:order val="1"/>
          <c:tx>
            <c:strRef>
              <c:f>ratio!$A$6</c:f>
              <c:strCache>
                <c:ptCount val="1"/>
              </c:strCache>
            </c:strRef>
          </c:tx>
          <c:invertIfNegative val="0"/>
          <c:cat>
            <c:numRef>
              <c:f>ratio!$B$4:$C$4</c:f>
              <c:numCache>
                <c:formatCode>General</c:formatCode>
                <c:ptCount val="2"/>
                <c:pt idx="0">
                  <c:v>2015.0</c:v>
                </c:pt>
                <c:pt idx="1">
                  <c:v>2014.0</c:v>
                </c:pt>
              </c:numCache>
            </c:numRef>
          </c:cat>
          <c:val>
            <c:numRef>
              <c:f>ratio!$B$6:$C$6</c:f>
              <c:numCache>
                <c:formatCode>General</c:formatCode>
                <c:ptCount val="2"/>
              </c:numCache>
            </c:numRef>
          </c:val>
        </c:ser>
        <c:ser>
          <c:idx val="2"/>
          <c:order val="2"/>
          <c:tx>
            <c:strRef>
              <c:f>ratio!$A$7</c:f>
              <c:strCache>
                <c:ptCount val="1"/>
                <c:pt idx="0">
                  <c:v>Quick Rtaio </c:v>
                </c:pt>
              </c:strCache>
            </c:strRef>
          </c:tx>
          <c:invertIfNegative val="0"/>
          <c:cat>
            <c:numRef>
              <c:f>ratio!$B$4:$C$4</c:f>
              <c:numCache>
                <c:formatCode>General</c:formatCode>
                <c:ptCount val="2"/>
                <c:pt idx="0">
                  <c:v>2015.0</c:v>
                </c:pt>
                <c:pt idx="1">
                  <c:v>2014.0</c:v>
                </c:pt>
              </c:numCache>
            </c:numRef>
          </c:cat>
          <c:val>
            <c:numRef>
              <c:f>ratio!$B$7:$C$7</c:f>
              <c:numCache>
                <c:formatCode>General</c:formatCode>
                <c:ptCount val="2"/>
                <c:pt idx="0">
                  <c:v>0.976524277994035</c:v>
                </c:pt>
                <c:pt idx="1">
                  <c:v>0.94862805056636</c:v>
                </c:pt>
              </c:numCache>
            </c:numRef>
          </c:val>
        </c:ser>
        <c:ser>
          <c:idx val="3"/>
          <c:order val="3"/>
          <c:tx>
            <c:strRef>
              <c:f>ratio!$A$8</c:f>
              <c:strCache>
                <c:ptCount val="1"/>
              </c:strCache>
            </c:strRef>
          </c:tx>
          <c:invertIfNegative val="0"/>
          <c:cat>
            <c:numRef>
              <c:f>ratio!$B$4:$C$4</c:f>
              <c:numCache>
                <c:formatCode>General</c:formatCode>
                <c:ptCount val="2"/>
                <c:pt idx="0">
                  <c:v>2015.0</c:v>
                </c:pt>
                <c:pt idx="1">
                  <c:v>2014.0</c:v>
                </c:pt>
              </c:numCache>
            </c:numRef>
          </c:cat>
          <c:val>
            <c:numRef>
              <c:f>ratio!$B$8:$C$8</c:f>
              <c:numCache>
                <c:formatCode>General</c:formatCode>
                <c:ptCount val="2"/>
              </c:numCache>
            </c:numRef>
          </c:val>
        </c:ser>
        <c:ser>
          <c:idx val="4"/>
          <c:order val="4"/>
          <c:tx>
            <c:strRef>
              <c:f>ratio!$A$9</c:f>
              <c:strCache>
                <c:ptCount val="1"/>
                <c:pt idx="0">
                  <c:v>Cash ratio</c:v>
                </c:pt>
              </c:strCache>
            </c:strRef>
          </c:tx>
          <c:invertIfNegative val="0"/>
          <c:cat>
            <c:numRef>
              <c:f>ratio!$B$4:$C$4</c:f>
              <c:numCache>
                <c:formatCode>General</c:formatCode>
                <c:ptCount val="2"/>
                <c:pt idx="0">
                  <c:v>2015.0</c:v>
                </c:pt>
                <c:pt idx="1">
                  <c:v>2014.0</c:v>
                </c:pt>
              </c:numCache>
            </c:numRef>
          </c:cat>
          <c:val>
            <c:numRef>
              <c:f>ratio!$B$9:$C$9</c:f>
              <c:numCache>
                <c:formatCode>0.00</c:formatCode>
                <c:ptCount val="2"/>
                <c:pt idx="0">
                  <c:v>0.688443085736778</c:v>
                </c:pt>
                <c:pt idx="1">
                  <c:v>0.661116662724278</c:v>
                </c:pt>
              </c:numCache>
            </c:numRef>
          </c:val>
        </c:ser>
        <c:ser>
          <c:idx val="5"/>
          <c:order val="5"/>
          <c:tx>
            <c:strRef>
              <c:f>ratio!$A$10</c:f>
              <c:strCache>
                <c:ptCount val="1"/>
              </c:strCache>
            </c:strRef>
          </c:tx>
          <c:invertIfNegative val="0"/>
          <c:cat>
            <c:numRef>
              <c:f>ratio!$B$4:$C$4</c:f>
              <c:numCache>
                <c:formatCode>General</c:formatCode>
                <c:ptCount val="2"/>
                <c:pt idx="0">
                  <c:v>2015.0</c:v>
                </c:pt>
                <c:pt idx="1">
                  <c:v>2014.0</c:v>
                </c:pt>
              </c:numCache>
            </c:numRef>
          </c:cat>
          <c:val>
            <c:numRef>
              <c:f>ratio!$B$10:$C$10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1645976"/>
        <c:axId val="2141653320"/>
      </c:barChart>
      <c:catAx>
        <c:axId val="2141645976"/>
        <c:scaling>
          <c:orientation val="minMax"/>
        </c:scaling>
        <c:delete val="0"/>
        <c:axPos val="b"/>
        <c:title>
          <c:layout/>
          <c:overlay val="0"/>
        </c:title>
        <c:numFmt formatCode="General" sourceLinked="1"/>
        <c:majorTickMark val="none"/>
        <c:minorTickMark val="none"/>
        <c:tickLblPos val="nextTo"/>
        <c:crossAx val="2141653320"/>
        <c:crosses val="autoZero"/>
        <c:auto val="1"/>
        <c:lblAlgn val="ctr"/>
        <c:lblOffset val="100"/>
        <c:noMultiLvlLbl val="0"/>
      </c:catAx>
      <c:valAx>
        <c:axId val="2141653320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#,##0.00" sourceLinked="1"/>
        <c:majorTickMark val="out"/>
        <c:minorTickMark val="none"/>
        <c:tickLblPos val="nextTo"/>
        <c:crossAx val="21416459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Financial Leverage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ratio!$A$13</c:f>
              <c:strCache>
                <c:ptCount val="1"/>
                <c:pt idx="0">
                  <c:v>Total Debt ratio</c:v>
                </c:pt>
              </c:strCache>
            </c:strRef>
          </c:tx>
          <c:invertIfNegative val="0"/>
          <c:cat>
            <c:numRef>
              <c:f>ratio!$B$12:$C$12</c:f>
              <c:numCache>
                <c:formatCode>General</c:formatCode>
                <c:ptCount val="2"/>
                <c:pt idx="0">
                  <c:v>2015.0</c:v>
                </c:pt>
                <c:pt idx="1">
                  <c:v>2014.0</c:v>
                </c:pt>
              </c:numCache>
            </c:numRef>
          </c:cat>
          <c:val>
            <c:numRef>
              <c:f>ratio!$B$13:$C$13</c:f>
              <c:numCache>
                <c:formatCode>0.0%</c:formatCode>
                <c:ptCount val="2"/>
                <c:pt idx="0">
                  <c:v>0.698648510789434</c:v>
                </c:pt>
                <c:pt idx="1">
                  <c:v>0.68909473447818</c:v>
                </c:pt>
              </c:numCache>
            </c:numRef>
          </c:val>
        </c:ser>
        <c:ser>
          <c:idx val="1"/>
          <c:order val="1"/>
          <c:tx>
            <c:strRef>
              <c:f>ratio!$A$14</c:f>
              <c:strCache>
                <c:ptCount val="1"/>
              </c:strCache>
            </c:strRef>
          </c:tx>
          <c:invertIfNegative val="0"/>
          <c:cat>
            <c:numRef>
              <c:f>ratio!$B$12:$C$12</c:f>
              <c:numCache>
                <c:formatCode>General</c:formatCode>
                <c:ptCount val="2"/>
                <c:pt idx="0">
                  <c:v>2015.0</c:v>
                </c:pt>
                <c:pt idx="1">
                  <c:v>2014.0</c:v>
                </c:pt>
              </c:numCache>
            </c:numRef>
          </c:cat>
          <c:val>
            <c:numRef>
              <c:f>ratio!$B$14:$C$14</c:f>
              <c:numCache>
                <c:formatCode>General</c:formatCode>
                <c:ptCount val="2"/>
              </c:numCache>
            </c:numRef>
          </c:val>
        </c:ser>
        <c:ser>
          <c:idx val="2"/>
          <c:order val="2"/>
          <c:tx>
            <c:strRef>
              <c:f>ratio!$A$15</c:f>
              <c:strCache>
                <c:ptCount val="1"/>
                <c:pt idx="0">
                  <c:v>Debt/Equity</c:v>
                </c:pt>
              </c:strCache>
            </c:strRef>
          </c:tx>
          <c:invertIfNegative val="0"/>
          <c:cat>
            <c:numRef>
              <c:f>ratio!$B$12:$C$12</c:f>
              <c:numCache>
                <c:formatCode>General</c:formatCode>
                <c:ptCount val="2"/>
                <c:pt idx="0">
                  <c:v>2015.0</c:v>
                </c:pt>
                <c:pt idx="1">
                  <c:v>2014.0</c:v>
                </c:pt>
              </c:numCache>
            </c:numRef>
          </c:cat>
          <c:val>
            <c:numRef>
              <c:f>ratio!$B$15:$C$15</c:f>
              <c:numCache>
                <c:formatCode>#,##0.00</c:formatCode>
                <c:ptCount val="2"/>
                <c:pt idx="0">
                  <c:v>2.318384132162896</c:v>
                </c:pt>
                <c:pt idx="1">
                  <c:v>2.158923870029364</c:v>
                </c:pt>
              </c:numCache>
            </c:numRef>
          </c:val>
        </c:ser>
        <c:ser>
          <c:idx val="3"/>
          <c:order val="3"/>
          <c:tx>
            <c:strRef>
              <c:f>ratio!$A$16</c:f>
              <c:strCache>
                <c:ptCount val="1"/>
              </c:strCache>
            </c:strRef>
          </c:tx>
          <c:invertIfNegative val="0"/>
          <c:cat>
            <c:numRef>
              <c:f>ratio!$B$12:$C$12</c:f>
              <c:numCache>
                <c:formatCode>General</c:formatCode>
                <c:ptCount val="2"/>
                <c:pt idx="0">
                  <c:v>2015.0</c:v>
                </c:pt>
                <c:pt idx="1">
                  <c:v>2014.0</c:v>
                </c:pt>
              </c:numCache>
            </c:numRef>
          </c:cat>
          <c:val>
            <c:numRef>
              <c:f>ratio!$B$16:$C$16</c:f>
              <c:numCache>
                <c:formatCode>General</c:formatCode>
                <c:ptCount val="2"/>
              </c:numCache>
            </c:numRef>
          </c:val>
        </c:ser>
        <c:ser>
          <c:idx val="4"/>
          <c:order val="4"/>
          <c:tx>
            <c:strRef>
              <c:f>ratio!$A$17</c:f>
              <c:strCache>
                <c:ptCount val="1"/>
                <c:pt idx="0">
                  <c:v>Time interst Earned </c:v>
                </c:pt>
              </c:strCache>
            </c:strRef>
          </c:tx>
          <c:invertIfNegative val="0"/>
          <c:cat>
            <c:numRef>
              <c:f>ratio!$B$12:$C$12</c:f>
              <c:numCache>
                <c:formatCode>General</c:formatCode>
                <c:ptCount val="2"/>
                <c:pt idx="0">
                  <c:v>2015.0</c:v>
                </c:pt>
                <c:pt idx="1">
                  <c:v>2014.0</c:v>
                </c:pt>
              </c:numCache>
            </c:numRef>
          </c:cat>
          <c:val>
            <c:numRef>
              <c:f>ratio!$B$17:$C$17</c:f>
              <c:numCache>
                <c:formatCode>0.00</c:formatCode>
                <c:ptCount val="2"/>
                <c:pt idx="0">
                  <c:v>2.551328525868161</c:v>
                </c:pt>
                <c:pt idx="1">
                  <c:v>2.625874773355602</c:v>
                </c:pt>
              </c:numCache>
            </c:numRef>
          </c:val>
        </c:ser>
        <c:ser>
          <c:idx val="5"/>
          <c:order val="5"/>
          <c:tx>
            <c:strRef>
              <c:f>ratio!$A$18</c:f>
              <c:strCache>
                <c:ptCount val="1"/>
              </c:strCache>
            </c:strRef>
          </c:tx>
          <c:invertIfNegative val="0"/>
          <c:cat>
            <c:numRef>
              <c:f>ratio!$B$12:$C$12</c:f>
              <c:numCache>
                <c:formatCode>General</c:formatCode>
                <c:ptCount val="2"/>
                <c:pt idx="0">
                  <c:v>2015.0</c:v>
                </c:pt>
                <c:pt idx="1">
                  <c:v>2014.0</c:v>
                </c:pt>
              </c:numCache>
            </c:numRef>
          </c:cat>
          <c:val>
            <c:numRef>
              <c:f>ratio!$B$18:$C$18</c:f>
              <c:numCache>
                <c:formatCode>General</c:formatCode>
                <c:ptCount val="2"/>
              </c:numCache>
            </c:numRef>
          </c:val>
        </c:ser>
        <c:ser>
          <c:idx val="6"/>
          <c:order val="6"/>
          <c:tx>
            <c:strRef>
              <c:f>ratio!$A$19</c:f>
              <c:strCache>
                <c:ptCount val="1"/>
                <c:pt idx="0">
                  <c:v>Cash Coverage </c:v>
                </c:pt>
              </c:strCache>
            </c:strRef>
          </c:tx>
          <c:invertIfNegative val="0"/>
          <c:cat>
            <c:numRef>
              <c:f>ratio!$B$12:$C$12</c:f>
              <c:numCache>
                <c:formatCode>General</c:formatCode>
                <c:ptCount val="2"/>
                <c:pt idx="0">
                  <c:v>2015.0</c:v>
                </c:pt>
                <c:pt idx="1">
                  <c:v>2014.0</c:v>
                </c:pt>
              </c:numCache>
            </c:numRef>
          </c:cat>
          <c:val>
            <c:numRef>
              <c:f>ratio!$B$19:$C$19</c:f>
              <c:numCache>
                <c:formatCode>0.00</c:formatCode>
                <c:ptCount val="2"/>
                <c:pt idx="0">
                  <c:v>6.55885</c:v>
                </c:pt>
                <c:pt idx="1">
                  <c:v>6.453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41452648"/>
        <c:axId val="-2140563464"/>
      </c:barChart>
      <c:catAx>
        <c:axId val="214145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2140563464"/>
        <c:crosses val="autoZero"/>
        <c:auto val="1"/>
        <c:lblAlgn val="ctr"/>
        <c:lblOffset val="100"/>
        <c:noMultiLvlLbl val="0"/>
      </c:catAx>
      <c:valAx>
        <c:axId val="-2140563464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2141452648"/>
        <c:crosses val="autoZero"/>
        <c:crossBetween val="between"/>
      </c:valAx>
    </c:plotArea>
    <c:legend>
      <c:legendPos val="t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Asset management or turnover ratio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ratio!$A$23</c:f>
              <c:strCache>
                <c:ptCount val="1"/>
                <c:pt idx="0">
                  <c:v>Inventory turnover </c:v>
                </c:pt>
              </c:strCache>
            </c:strRef>
          </c:tx>
          <c:invertIfNegative val="0"/>
          <c:cat>
            <c:numRef>
              <c:f>ratio!$B$22:$C$22</c:f>
              <c:numCache>
                <c:formatCode>General</c:formatCode>
                <c:ptCount val="2"/>
                <c:pt idx="0">
                  <c:v>2015.0</c:v>
                </c:pt>
                <c:pt idx="1">
                  <c:v>2014.0</c:v>
                </c:pt>
              </c:numCache>
            </c:numRef>
          </c:cat>
          <c:val>
            <c:numRef>
              <c:f>ratio!$B$23:$C$23</c:f>
              <c:numCache>
                <c:formatCode>0.00</c:formatCode>
                <c:ptCount val="2"/>
                <c:pt idx="0">
                  <c:v>27.48250603598783</c:v>
                </c:pt>
                <c:pt idx="1">
                  <c:v>30.52248788756056</c:v>
                </c:pt>
              </c:numCache>
            </c:numRef>
          </c:val>
        </c:ser>
        <c:ser>
          <c:idx val="1"/>
          <c:order val="1"/>
          <c:tx>
            <c:strRef>
              <c:f>ratio!$A$24</c:f>
              <c:strCache>
                <c:ptCount val="1"/>
                <c:pt idx="0">
                  <c:v>Days' Sales in Inventory</c:v>
                </c:pt>
              </c:strCache>
            </c:strRef>
          </c:tx>
          <c:invertIfNegative val="0"/>
          <c:cat>
            <c:numRef>
              <c:f>ratio!$B$22:$C$22</c:f>
              <c:numCache>
                <c:formatCode>General</c:formatCode>
                <c:ptCount val="2"/>
                <c:pt idx="0">
                  <c:v>2015.0</c:v>
                </c:pt>
                <c:pt idx="1">
                  <c:v>2014.0</c:v>
                </c:pt>
              </c:numCache>
            </c:numRef>
          </c:cat>
          <c:val>
            <c:numRef>
              <c:f>ratio!$B$24:$C$24</c:f>
              <c:numCache>
                <c:formatCode>0.00</c:formatCode>
                <c:ptCount val="2"/>
                <c:pt idx="0">
                  <c:v>13.28117601509991</c:v>
                </c:pt>
                <c:pt idx="1">
                  <c:v>11.95839609616999</c:v>
                </c:pt>
              </c:numCache>
            </c:numRef>
          </c:val>
        </c:ser>
        <c:ser>
          <c:idx val="2"/>
          <c:order val="2"/>
          <c:tx>
            <c:strRef>
              <c:f>ratio!$A$25</c:f>
              <c:strCache>
                <c:ptCount val="1"/>
                <c:pt idx="0">
                  <c:v>Recivables turnover </c:v>
                </c:pt>
              </c:strCache>
            </c:strRef>
          </c:tx>
          <c:invertIfNegative val="0"/>
          <c:cat>
            <c:numRef>
              <c:f>ratio!$B$22:$C$22</c:f>
              <c:numCache>
                <c:formatCode>General</c:formatCode>
                <c:ptCount val="2"/>
                <c:pt idx="0">
                  <c:v>2015.0</c:v>
                </c:pt>
                <c:pt idx="1">
                  <c:v>2014.0</c:v>
                </c:pt>
              </c:numCache>
            </c:numRef>
          </c:cat>
          <c:val>
            <c:numRef>
              <c:f>ratio!$B$25:$C$25</c:f>
              <c:numCache>
                <c:formatCode>0.00</c:formatCode>
                <c:ptCount val="2"/>
                <c:pt idx="0">
                  <c:v>4.232611483443505</c:v>
                </c:pt>
                <c:pt idx="1">
                  <c:v>4.378980892139708</c:v>
                </c:pt>
              </c:numCache>
            </c:numRef>
          </c:val>
        </c:ser>
        <c:ser>
          <c:idx val="3"/>
          <c:order val="3"/>
          <c:tx>
            <c:strRef>
              <c:f>ratio!$A$26</c:f>
              <c:strCache>
                <c:ptCount val="1"/>
                <c:pt idx="0">
                  <c:v>Days' Sales in Receivables</c:v>
                </c:pt>
              </c:strCache>
            </c:strRef>
          </c:tx>
          <c:invertIfNegative val="0"/>
          <c:cat>
            <c:numRef>
              <c:f>ratio!$B$22:$C$22</c:f>
              <c:numCache>
                <c:formatCode>General</c:formatCode>
                <c:ptCount val="2"/>
                <c:pt idx="0">
                  <c:v>2015.0</c:v>
                </c:pt>
                <c:pt idx="1">
                  <c:v>2014.0</c:v>
                </c:pt>
              </c:numCache>
            </c:numRef>
          </c:cat>
          <c:val>
            <c:numRef>
              <c:f>ratio!$B$26:$C$26</c:f>
              <c:numCache>
                <c:formatCode>0.00</c:formatCode>
                <c:ptCount val="2"/>
                <c:pt idx="0">
                  <c:v>86.23517689439538</c:v>
                </c:pt>
                <c:pt idx="1">
                  <c:v>83.35272726473339</c:v>
                </c:pt>
              </c:numCache>
            </c:numRef>
          </c:val>
        </c:ser>
        <c:ser>
          <c:idx val="4"/>
          <c:order val="4"/>
          <c:tx>
            <c:strRef>
              <c:f>ratio!$A$27</c:f>
              <c:strCache>
                <c:ptCount val="1"/>
                <c:pt idx="0">
                  <c:v>Total assest turnover </c:v>
                </c:pt>
              </c:strCache>
            </c:strRef>
          </c:tx>
          <c:invertIfNegative val="0"/>
          <c:cat>
            <c:numRef>
              <c:f>ratio!$B$22:$C$22</c:f>
              <c:numCache>
                <c:formatCode>General</c:formatCode>
                <c:ptCount val="2"/>
                <c:pt idx="0">
                  <c:v>2015.0</c:v>
                </c:pt>
                <c:pt idx="1">
                  <c:v>2014.0</c:v>
                </c:pt>
              </c:numCache>
            </c:numRef>
          </c:cat>
          <c:val>
            <c:numRef>
              <c:f>ratio!$B$27:$C$27</c:f>
              <c:numCache>
                <c:formatCode>0.00</c:formatCode>
                <c:ptCount val="2"/>
                <c:pt idx="0">
                  <c:v>0.341584170246292</c:v>
                </c:pt>
                <c:pt idx="1">
                  <c:v>0.338851329284878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139065848"/>
        <c:axId val="-2139063352"/>
      </c:barChart>
      <c:catAx>
        <c:axId val="-2139065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2139063352"/>
        <c:crosses val="autoZero"/>
        <c:auto val="1"/>
        <c:lblAlgn val="ctr"/>
        <c:lblOffset val="100"/>
        <c:noMultiLvlLbl val="0"/>
      </c:catAx>
      <c:valAx>
        <c:axId val="-2139063352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-213906584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Profitability ratio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ratio!$A$31</c:f>
              <c:strCache>
                <c:ptCount val="1"/>
                <c:pt idx="0">
                  <c:v>Profit margin </c:v>
                </c:pt>
              </c:strCache>
            </c:strRef>
          </c:tx>
          <c:invertIfNegative val="0"/>
          <c:cat>
            <c:numRef>
              <c:f>ratio!$B$30:$C$30</c:f>
              <c:numCache>
                <c:formatCode>General</c:formatCode>
                <c:ptCount val="2"/>
                <c:pt idx="0">
                  <c:v>2015.0</c:v>
                </c:pt>
                <c:pt idx="1">
                  <c:v>2014.0</c:v>
                </c:pt>
              </c:numCache>
            </c:numRef>
          </c:cat>
          <c:val>
            <c:numRef>
              <c:f>ratio!$B$31:$C$31</c:f>
              <c:numCache>
                <c:formatCode>0.00</c:formatCode>
                <c:ptCount val="2"/>
                <c:pt idx="0">
                  <c:v>0.0713128739892021</c:v>
                </c:pt>
                <c:pt idx="1">
                  <c:v>0.076139702074932</c:v>
                </c:pt>
              </c:numCache>
            </c:numRef>
          </c:val>
        </c:ser>
        <c:ser>
          <c:idx val="1"/>
          <c:order val="1"/>
          <c:tx>
            <c:strRef>
              <c:f>ratio!$A$32</c:f>
              <c:strCache>
                <c:ptCount val="1"/>
                <c:pt idx="0">
                  <c:v>Return on Assest (ROA)</c:v>
                </c:pt>
              </c:strCache>
            </c:strRef>
          </c:tx>
          <c:invertIfNegative val="0"/>
          <c:cat>
            <c:numRef>
              <c:f>ratio!$B$30:$C$30</c:f>
              <c:numCache>
                <c:formatCode>General</c:formatCode>
                <c:ptCount val="2"/>
                <c:pt idx="0">
                  <c:v>2015.0</c:v>
                </c:pt>
                <c:pt idx="1">
                  <c:v>2014.0</c:v>
                </c:pt>
              </c:numCache>
            </c:numRef>
          </c:cat>
          <c:val>
            <c:numRef>
              <c:f>ratio!$B$32:$C$32</c:f>
              <c:numCache>
                <c:formatCode>0.00</c:formatCode>
                <c:ptCount val="2"/>
                <c:pt idx="0">
                  <c:v>0.02435934888948</c:v>
                </c:pt>
                <c:pt idx="1">
                  <c:v>0.0258000392594453</c:v>
                </c:pt>
              </c:numCache>
            </c:numRef>
          </c:val>
        </c:ser>
        <c:ser>
          <c:idx val="2"/>
          <c:order val="2"/>
          <c:tx>
            <c:strRef>
              <c:f>ratio!$A$33</c:f>
              <c:strCache>
                <c:ptCount val="1"/>
                <c:pt idx="0">
                  <c:v>Return on Equity (ROE)</c:v>
                </c:pt>
              </c:strCache>
            </c:strRef>
          </c:tx>
          <c:invertIfNegative val="0"/>
          <c:cat>
            <c:numRef>
              <c:f>ratio!$B$30:$C$30</c:f>
              <c:numCache>
                <c:formatCode>General</c:formatCode>
                <c:ptCount val="2"/>
                <c:pt idx="0">
                  <c:v>2015.0</c:v>
                </c:pt>
                <c:pt idx="1">
                  <c:v>2014.0</c:v>
                </c:pt>
              </c:numCache>
            </c:numRef>
          </c:cat>
          <c:val>
            <c:numRef>
              <c:f>ratio!$B$33:$C$33</c:f>
              <c:numCache>
                <c:formatCode>0.00</c:formatCode>
                <c:ptCount val="2"/>
                <c:pt idx="0">
                  <c:v>0.0808336768246703</c:v>
                </c:pt>
                <c:pt idx="1">
                  <c:v>0.0829836034334856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147148808"/>
        <c:axId val="-2136126456"/>
      </c:barChart>
      <c:catAx>
        <c:axId val="-2147148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2136126456"/>
        <c:crosses val="autoZero"/>
        <c:auto val="1"/>
        <c:lblAlgn val="ctr"/>
        <c:lblOffset val="100"/>
        <c:noMultiLvlLbl val="0"/>
      </c:catAx>
      <c:valAx>
        <c:axId val="-2136126456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-214714880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Market Value Measures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ratio!$A$40</c:f>
              <c:strCache>
                <c:ptCount val="1"/>
                <c:pt idx="0">
                  <c:v>PE Raito </c:v>
                </c:pt>
              </c:strCache>
            </c:strRef>
          </c:tx>
          <c:invertIfNegative val="0"/>
          <c:cat>
            <c:numRef>
              <c:f>ratio!$B$39:$C$39</c:f>
              <c:numCache>
                <c:formatCode>General</c:formatCode>
                <c:ptCount val="2"/>
                <c:pt idx="0">
                  <c:v>2015.0</c:v>
                </c:pt>
                <c:pt idx="1">
                  <c:v>2014.0</c:v>
                </c:pt>
              </c:numCache>
            </c:numRef>
          </c:cat>
          <c:val>
            <c:numRef>
              <c:f>ratio!$B$40:$C$40</c:f>
              <c:numCache>
                <c:formatCode>0.00</c:formatCode>
                <c:ptCount val="2"/>
                <c:pt idx="0">
                  <c:v>11.19515885022693</c:v>
                </c:pt>
                <c:pt idx="1">
                  <c:v>21.54654654654655</c:v>
                </c:pt>
              </c:numCache>
            </c:numRef>
          </c:val>
        </c:ser>
        <c:ser>
          <c:idx val="1"/>
          <c:order val="1"/>
          <c:tx>
            <c:strRef>
              <c:f>ratio!$A$41</c:f>
              <c:strCache>
                <c:ptCount val="1"/>
                <c:pt idx="0">
                  <c:v>Market-to-book ratio </c:v>
                </c:pt>
              </c:strCache>
            </c:strRef>
          </c:tx>
          <c:invertIfNegative val="0"/>
          <c:cat>
            <c:numRef>
              <c:f>ratio!$B$39:$C$39</c:f>
              <c:numCache>
                <c:formatCode>General</c:formatCode>
                <c:ptCount val="2"/>
                <c:pt idx="0">
                  <c:v>2015.0</c:v>
                </c:pt>
                <c:pt idx="1">
                  <c:v>2014.0</c:v>
                </c:pt>
              </c:numCache>
            </c:numRef>
          </c:cat>
          <c:val>
            <c:numRef>
              <c:f>ratio!$B$41:$C$41</c:f>
              <c:numCache>
                <c:formatCode>0.00</c:formatCode>
                <c:ptCount val="2"/>
                <c:pt idx="0">
                  <c:v>0.90494400195398</c:v>
                </c:pt>
                <c:pt idx="1">
                  <c:v>1.786593901054508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138731384"/>
        <c:axId val="-2140140520"/>
      </c:barChart>
      <c:catAx>
        <c:axId val="-2138731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2140140520"/>
        <c:crosses val="autoZero"/>
        <c:auto val="1"/>
        <c:lblAlgn val="ctr"/>
        <c:lblOffset val="100"/>
        <c:noMultiLvlLbl val="0"/>
      </c:catAx>
      <c:valAx>
        <c:axId val="-2140140520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-213873138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ro-RO"/>
              <a:t>Dupont Identity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ratio!$A$46</c:f>
              <c:strCache>
                <c:ptCount val="1"/>
                <c:pt idx="0">
                  <c:v>PM*TAT</c:v>
                </c:pt>
              </c:strCache>
            </c:strRef>
          </c:tx>
          <c:invertIfNegative val="0"/>
          <c:cat>
            <c:numRef>
              <c:f>ratio!$B$45:$C$45</c:f>
              <c:numCache>
                <c:formatCode>General</c:formatCode>
                <c:ptCount val="2"/>
                <c:pt idx="0">
                  <c:v>2015.0</c:v>
                </c:pt>
                <c:pt idx="1">
                  <c:v>2014.0</c:v>
                </c:pt>
              </c:numCache>
            </c:numRef>
          </c:cat>
          <c:val>
            <c:numRef>
              <c:f>ratio!$B$46:$C$46</c:f>
              <c:numCache>
                <c:formatCode>0.000</c:formatCode>
                <c:ptCount val="2"/>
                <c:pt idx="0">
                  <c:v>0.02435934888948</c:v>
                </c:pt>
                <c:pt idx="1">
                  <c:v>0.0258000392594453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40358456"/>
        <c:axId val="-2137244344"/>
      </c:barChart>
      <c:catAx>
        <c:axId val="-2140358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37244344"/>
        <c:crosses val="autoZero"/>
        <c:auto val="1"/>
        <c:lblAlgn val="ctr"/>
        <c:lblOffset val="100"/>
        <c:noMultiLvlLbl val="0"/>
      </c:catAx>
      <c:valAx>
        <c:axId val="-2137244344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-21403584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641350</xdr:colOff>
      <xdr:row>2</xdr:row>
      <xdr:rowOff>114300</xdr:rowOff>
    </xdr:from>
    <xdr:to>
      <xdr:col>10</xdr:col>
      <xdr:colOff>273050</xdr:colOff>
      <xdr:row>10</xdr:row>
      <xdr:rowOff>279400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654050</xdr:colOff>
      <xdr:row>11</xdr:row>
      <xdr:rowOff>50800</xdr:rowOff>
    </xdr:from>
    <xdr:to>
      <xdr:col>10</xdr:col>
      <xdr:colOff>285750</xdr:colOff>
      <xdr:row>17</xdr:row>
      <xdr:rowOff>165100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666750</xdr:colOff>
      <xdr:row>18</xdr:row>
      <xdr:rowOff>228600</xdr:rowOff>
    </xdr:from>
    <xdr:to>
      <xdr:col>10</xdr:col>
      <xdr:colOff>298450</xdr:colOff>
      <xdr:row>28</xdr:row>
      <xdr:rowOff>457200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603250</xdr:colOff>
      <xdr:row>29</xdr:row>
      <xdr:rowOff>0</xdr:rowOff>
    </xdr:from>
    <xdr:to>
      <xdr:col>10</xdr:col>
      <xdr:colOff>234950</xdr:colOff>
      <xdr:row>41</xdr:row>
      <xdr:rowOff>139700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590550</xdr:colOff>
      <xdr:row>42</xdr:row>
      <xdr:rowOff>127000</xdr:rowOff>
    </xdr:from>
    <xdr:to>
      <xdr:col>10</xdr:col>
      <xdr:colOff>222250</xdr:colOff>
      <xdr:row>57</xdr:row>
      <xdr:rowOff>88900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628650</xdr:colOff>
      <xdr:row>58</xdr:row>
      <xdr:rowOff>76200</xdr:rowOff>
    </xdr:from>
    <xdr:to>
      <xdr:col>10</xdr:col>
      <xdr:colOff>260350</xdr:colOff>
      <xdr:row>73</xdr:row>
      <xdr:rowOff>152400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D5" sqref="D5"/>
    </sheetView>
  </sheetViews>
  <sheetFormatPr baseColWidth="10" defaultColWidth="8.83203125" defaultRowHeight="14" x14ac:dyDescent="0"/>
  <cols>
    <col min="1" max="1" width="20.6640625" customWidth="1"/>
    <col min="2" max="2" width="16.33203125" customWidth="1"/>
    <col min="3" max="3" width="19.1640625" customWidth="1"/>
    <col min="4" max="4" width="19.6640625" customWidth="1"/>
    <col min="8" max="8" width="11.33203125" customWidth="1"/>
    <col min="9" max="9" width="10.1640625" bestFit="1" customWidth="1"/>
    <col min="10" max="10" width="11.33203125" customWidth="1"/>
    <col min="12" max="12" width="12.6640625" customWidth="1"/>
  </cols>
  <sheetData>
    <row r="1" spans="1:13">
      <c r="A1" s="93" t="s">
        <v>23</v>
      </c>
      <c r="B1" s="93"/>
      <c r="C1" s="93"/>
      <c r="D1" s="93"/>
    </row>
    <row r="2" spans="1:13" ht="15" thickBot="1">
      <c r="A2" s="94"/>
      <c r="B2" s="94"/>
      <c r="C2" s="94"/>
      <c r="D2" s="94"/>
    </row>
    <row r="3" spans="1:13" ht="16">
      <c r="A3" s="1" t="s">
        <v>0</v>
      </c>
      <c r="B3" s="4"/>
      <c r="C3" s="7"/>
      <c r="D3" s="4"/>
    </row>
    <row r="4" spans="1:13" ht="14" customHeight="1">
      <c r="A4" s="2" t="s">
        <v>1</v>
      </c>
      <c r="B4" s="5">
        <v>4</v>
      </c>
      <c r="C4" s="8"/>
    </row>
    <row r="5" spans="1:13" ht="15" customHeight="1" thickBot="1">
      <c r="A5" s="3"/>
      <c r="B5" s="6"/>
      <c r="C5" s="9">
        <v>32160855</v>
      </c>
      <c r="D5" s="10">
        <v>33207209</v>
      </c>
    </row>
    <row r="6" spans="1:13" ht="14" customHeight="1">
      <c r="A6" s="11"/>
      <c r="B6" s="13"/>
      <c r="C6" s="13"/>
      <c r="D6" s="13"/>
    </row>
    <row r="7" spans="1:13" ht="15" customHeight="1" thickBot="1">
      <c r="A7" s="12" t="s">
        <v>2</v>
      </c>
      <c r="B7" s="14">
        <v>5</v>
      </c>
      <c r="C7" s="74">
        <f>11400368</f>
        <v>11400368</v>
      </c>
      <c r="D7" s="15">
        <f>12043019</f>
        <v>12043019</v>
      </c>
      <c r="I7">
        <v>2015</v>
      </c>
      <c r="J7">
        <v>2014</v>
      </c>
    </row>
    <row r="8" spans="1:13" ht="25" thickBot="1">
      <c r="A8" s="12" t="s">
        <v>3</v>
      </c>
      <c r="B8" s="14">
        <v>6</v>
      </c>
      <c r="C8" s="74">
        <v>7756835</v>
      </c>
      <c r="D8" s="17">
        <f>8305408</f>
        <v>8305408</v>
      </c>
      <c r="H8" t="s">
        <v>107</v>
      </c>
      <c r="I8" s="65">
        <f>C5-I9-C9</f>
        <v>5058292</v>
      </c>
      <c r="J8" s="65">
        <f>D5-J9-D9</f>
        <v>5232473</v>
      </c>
    </row>
    <row r="9" spans="1:13" ht="25" thickBot="1">
      <c r="A9" s="12" t="s">
        <v>4</v>
      </c>
      <c r="B9" s="14">
        <v>7</v>
      </c>
      <c r="C9" s="74">
        <f>7945360</f>
        <v>7945360</v>
      </c>
      <c r="D9" s="17">
        <f>7626309</f>
        <v>7626309</v>
      </c>
      <c r="H9" t="s">
        <v>108</v>
      </c>
      <c r="I9" s="65">
        <f>SUM(C7:C8)</f>
        <v>19157203</v>
      </c>
      <c r="J9" s="65">
        <f>D7+D8</f>
        <v>20348427</v>
      </c>
    </row>
    <row r="10" spans="1:13" ht="15" thickBot="1">
      <c r="A10" s="12" t="s">
        <v>5</v>
      </c>
      <c r="B10" s="14">
        <v>8</v>
      </c>
      <c r="C10" s="74">
        <f>2016798</f>
        <v>2016798</v>
      </c>
      <c r="D10" s="17">
        <v>-2031844</v>
      </c>
    </row>
    <row r="11" spans="1:13" ht="25" thickBot="1">
      <c r="A11" s="12" t="s">
        <v>6</v>
      </c>
      <c r="B11" s="18" t="s">
        <v>7</v>
      </c>
      <c r="C11" s="74">
        <f>333086</f>
        <v>333086</v>
      </c>
      <c r="D11" s="20">
        <v>-25963</v>
      </c>
      <c r="M11" s="65"/>
    </row>
    <row r="12" spans="1:13" ht="15" thickBot="1">
      <c r="A12" s="12" t="s">
        <v>8</v>
      </c>
      <c r="B12" s="14">
        <v>9</v>
      </c>
      <c r="C12" s="74">
        <v>310442</v>
      </c>
      <c r="D12" s="20">
        <v>209528</v>
      </c>
    </row>
    <row r="13" spans="1:13" ht="25" thickBot="1">
      <c r="A13" s="12" t="s">
        <v>9</v>
      </c>
      <c r="B13" s="14">
        <v>15</v>
      </c>
      <c r="C13" s="74">
        <v>14677</v>
      </c>
      <c r="D13" s="22">
        <v>89098</v>
      </c>
    </row>
    <row r="14" spans="1:13" ht="15" thickBot="1">
      <c r="A14" s="12" t="s">
        <v>10</v>
      </c>
      <c r="B14" s="14">
        <v>10</v>
      </c>
      <c r="C14" s="23">
        <v>-408578</v>
      </c>
      <c r="D14" s="24">
        <v>-392834</v>
      </c>
    </row>
    <row r="15" spans="1:13" ht="14" customHeight="1">
      <c r="A15" s="25"/>
      <c r="B15" s="95"/>
      <c r="C15" s="27"/>
      <c r="D15" s="13"/>
    </row>
    <row r="16" spans="1:13" ht="15" customHeight="1" thickBot="1">
      <c r="A16" s="26" t="s">
        <v>11</v>
      </c>
      <c r="B16" s="96"/>
      <c r="C16" s="9">
        <v>2624949</v>
      </c>
      <c r="D16" s="28">
        <v>3080458</v>
      </c>
    </row>
    <row r="17" spans="1:4" ht="15" thickBot="1">
      <c r="A17" s="12" t="s">
        <v>12</v>
      </c>
      <c r="B17" s="14">
        <v>18</v>
      </c>
      <c r="C17" s="23">
        <v>-331466</v>
      </c>
      <c r="D17" s="24">
        <v>-598796</v>
      </c>
    </row>
    <row r="18" spans="1:4" ht="14" customHeight="1">
      <c r="A18" s="25"/>
      <c r="B18" s="95"/>
      <c r="C18" s="27"/>
      <c r="D18" s="13"/>
    </row>
    <row r="19" spans="1:4" ht="25" thickBot="1">
      <c r="A19" s="26" t="s">
        <v>13</v>
      </c>
      <c r="B19" s="96"/>
      <c r="C19" s="9">
        <v>2293483</v>
      </c>
      <c r="D19" s="28">
        <v>2481662</v>
      </c>
    </row>
    <row r="20" spans="1:4" ht="14" customHeight="1">
      <c r="A20" s="11"/>
      <c r="B20" s="95"/>
      <c r="C20" s="95"/>
      <c r="D20" s="95"/>
    </row>
    <row r="21" spans="1:4" ht="15" customHeight="1" thickBot="1">
      <c r="A21" s="26" t="s">
        <v>14</v>
      </c>
      <c r="B21" s="96"/>
      <c r="C21" s="96"/>
      <c r="D21" s="96"/>
    </row>
    <row r="22" spans="1:4" ht="25" thickBot="1">
      <c r="A22" s="12" t="s">
        <v>15</v>
      </c>
      <c r="B22" s="14">
        <v>40</v>
      </c>
      <c r="C22" s="29" t="s">
        <v>16</v>
      </c>
      <c r="D22" s="22">
        <v>46725</v>
      </c>
    </row>
    <row r="23" spans="1:4" ht="16" thickBot="1">
      <c r="A23" s="26" t="s">
        <v>17</v>
      </c>
      <c r="B23" s="16"/>
      <c r="C23" s="9">
        <v>2293483</v>
      </c>
      <c r="D23" s="28">
        <v>2528387</v>
      </c>
    </row>
    <row r="24" spans="1:4" ht="14" customHeight="1">
      <c r="A24" s="30"/>
      <c r="B24" s="95"/>
      <c r="C24" s="95"/>
      <c r="D24" s="95"/>
    </row>
    <row r="25" spans="1:4" ht="15" customHeight="1" thickBot="1">
      <c r="A25" s="12" t="s">
        <v>18</v>
      </c>
      <c r="B25" s="96"/>
      <c r="C25" s="96"/>
      <c r="D25" s="96"/>
    </row>
    <row r="26" spans="1:4" ht="25" thickBot="1">
      <c r="A26" s="31" t="s">
        <v>19</v>
      </c>
      <c r="B26" s="16"/>
      <c r="C26" s="19">
        <v>2118278</v>
      </c>
      <c r="D26" s="28">
        <v>2134334</v>
      </c>
    </row>
    <row r="27" spans="1:4" ht="25" thickBot="1">
      <c r="A27" s="31" t="s">
        <v>20</v>
      </c>
      <c r="B27" s="16"/>
      <c r="C27" s="21">
        <v>175205</v>
      </c>
      <c r="D27" s="20">
        <v>394053</v>
      </c>
    </row>
    <row r="28" spans="1:4" ht="16" thickBot="1">
      <c r="A28" s="32"/>
      <c r="B28" s="16"/>
      <c r="C28" s="19">
        <v>2293483</v>
      </c>
      <c r="D28" s="28">
        <v>2528387</v>
      </c>
    </row>
    <row r="29" spans="1:4" ht="14" customHeight="1">
      <c r="A29" s="30"/>
      <c r="B29" s="33"/>
      <c r="C29" s="8"/>
      <c r="D29" s="8"/>
    </row>
    <row r="30" spans="1:4" ht="25" thickBot="1">
      <c r="A30" s="26" t="s">
        <v>21</v>
      </c>
      <c r="B30" s="34">
        <v>11</v>
      </c>
      <c r="C30" s="29">
        <v>6.61</v>
      </c>
      <c r="D30" s="35">
        <v>6.66</v>
      </c>
    </row>
    <row r="31" spans="1:4" ht="25" thickBot="1">
      <c r="A31" s="12" t="s">
        <v>22</v>
      </c>
      <c r="B31" s="16"/>
      <c r="C31" s="16"/>
      <c r="D31" s="16"/>
    </row>
  </sheetData>
  <mergeCells count="9">
    <mergeCell ref="A1:D2"/>
    <mergeCell ref="B20:B21"/>
    <mergeCell ref="C20:C21"/>
    <mergeCell ref="D20:D21"/>
    <mergeCell ref="B24:B25"/>
    <mergeCell ref="C24:C25"/>
    <mergeCell ref="D24:D25"/>
    <mergeCell ref="B15:B16"/>
    <mergeCell ref="B18:B19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A3" sqref="A3:E3"/>
    </sheetView>
  </sheetViews>
  <sheetFormatPr baseColWidth="10" defaultColWidth="8.83203125" defaultRowHeight="14" x14ac:dyDescent="0"/>
  <cols>
    <col min="1" max="1" width="26.6640625" customWidth="1"/>
    <col min="2" max="2" width="10.6640625" customWidth="1"/>
    <col min="3" max="3" width="17" customWidth="1"/>
    <col min="4" max="4" width="13.83203125" customWidth="1"/>
    <col min="5" max="5" width="31.1640625" customWidth="1"/>
  </cols>
  <sheetData>
    <row r="1" spans="1:5">
      <c r="A1" s="100" t="s">
        <v>34</v>
      </c>
      <c r="B1" s="100"/>
      <c r="C1" s="100"/>
      <c r="D1" s="100"/>
      <c r="E1" s="100"/>
    </row>
    <row r="2" spans="1:5">
      <c r="A2" s="100"/>
      <c r="B2" s="100"/>
      <c r="C2" s="100"/>
      <c r="D2" s="100"/>
      <c r="E2" s="100"/>
    </row>
    <row r="3" spans="1:5" ht="25.5" customHeight="1">
      <c r="A3" s="99" t="s">
        <v>24</v>
      </c>
      <c r="B3" s="99"/>
      <c r="C3" s="99"/>
      <c r="D3" s="99"/>
      <c r="E3" s="99"/>
    </row>
    <row r="4" spans="1:5" ht="15">
      <c r="A4" s="71"/>
      <c r="B4" s="71"/>
      <c r="C4" s="71"/>
      <c r="D4" s="71"/>
      <c r="E4" s="71"/>
    </row>
    <row r="5" spans="1:5" ht="41.25" customHeight="1">
      <c r="A5" s="98" t="s">
        <v>25</v>
      </c>
      <c r="B5" s="98"/>
      <c r="C5" s="98"/>
      <c r="D5" s="98"/>
      <c r="E5" s="98"/>
    </row>
    <row r="6" spans="1:5" ht="60" customHeight="1">
      <c r="A6" s="101" t="s">
        <v>26</v>
      </c>
      <c r="B6" s="102">
        <v>24</v>
      </c>
      <c r="C6" s="78"/>
      <c r="D6" s="97"/>
      <c r="E6" s="47"/>
    </row>
    <row r="7" spans="1:5" ht="33" customHeight="1">
      <c r="A7" s="101"/>
      <c r="B7" s="102"/>
      <c r="C7" s="79">
        <v>-448125</v>
      </c>
      <c r="D7" s="97"/>
      <c r="E7" s="80">
        <v>-479044</v>
      </c>
    </row>
    <row r="8" spans="1:5" ht="24">
      <c r="A8" s="37" t="s">
        <v>27</v>
      </c>
      <c r="B8" s="81">
        <v>24</v>
      </c>
      <c r="C8" s="82">
        <v>-214</v>
      </c>
      <c r="D8" s="71"/>
      <c r="E8" s="42">
        <v>-318</v>
      </c>
    </row>
    <row r="9" spans="1:5" ht="24">
      <c r="A9" s="37" t="s">
        <v>28</v>
      </c>
      <c r="B9" s="81">
        <v>24</v>
      </c>
      <c r="C9" s="83">
        <v>38918</v>
      </c>
      <c r="D9" s="71"/>
      <c r="E9" s="84">
        <v>-41266</v>
      </c>
    </row>
    <row r="10" spans="1:5" ht="24">
      <c r="A10" s="37" t="s">
        <v>29</v>
      </c>
      <c r="B10" s="81">
        <v>24</v>
      </c>
      <c r="C10" s="83">
        <v>-1932</v>
      </c>
      <c r="D10" s="71"/>
      <c r="E10" s="85">
        <v>1352</v>
      </c>
    </row>
    <row r="11" spans="1:5" ht="24">
      <c r="A11" s="37" t="s">
        <v>30</v>
      </c>
      <c r="B11" s="81">
        <v>24</v>
      </c>
      <c r="C11" s="86">
        <v>-2440760</v>
      </c>
      <c r="D11" s="71"/>
      <c r="E11" s="87">
        <v>-1986245</v>
      </c>
    </row>
    <row r="12" spans="1:5">
      <c r="A12" s="47"/>
      <c r="B12" s="97"/>
      <c r="C12" s="88"/>
      <c r="D12" s="97"/>
      <c r="E12" s="88"/>
    </row>
    <row r="13" spans="1:5" ht="24">
      <c r="A13" s="48" t="s">
        <v>31</v>
      </c>
      <c r="B13" s="97"/>
      <c r="C13" s="86">
        <v>-2852113</v>
      </c>
      <c r="D13" s="97"/>
      <c r="E13" s="87">
        <v>-2505521</v>
      </c>
    </row>
    <row r="14" spans="1:5">
      <c r="A14" s="47"/>
      <c r="B14" s="97"/>
      <c r="C14" s="88"/>
      <c r="D14" s="97"/>
      <c r="E14" s="89"/>
    </row>
    <row r="15" spans="1:5" ht="24">
      <c r="A15" s="48" t="s">
        <v>32</v>
      </c>
      <c r="B15" s="97"/>
      <c r="C15" s="79">
        <v>-558630</v>
      </c>
      <c r="D15" s="97"/>
      <c r="E15" s="85">
        <v>22866</v>
      </c>
    </row>
    <row r="16" spans="1:5">
      <c r="A16" s="37"/>
      <c r="B16" s="97"/>
      <c r="C16" s="97"/>
      <c r="D16" s="97"/>
      <c r="E16" s="97"/>
    </row>
    <row r="17" spans="1:5" ht="24">
      <c r="A17" s="37" t="s">
        <v>33</v>
      </c>
      <c r="B17" s="97"/>
      <c r="C17" s="97"/>
      <c r="D17" s="97"/>
      <c r="E17" s="97"/>
    </row>
    <row r="18" spans="1:5" ht="15">
      <c r="A18" s="90" t="s">
        <v>19</v>
      </c>
      <c r="B18" s="71"/>
      <c r="C18" s="79">
        <v>-366745</v>
      </c>
      <c r="D18" s="71"/>
      <c r="E18" s="80">
        <v>-163258</v>
      </c>
    </row>
    <row r="19" spans="1:5" ht="15">
      <c r="A19" s="90" t="s">
        <v>20</v>
      </c>
      <c r="B19" s="71"/>
      <c r="C19" s="86">
        <v>-191885</v>
      </c>
      <c r="D19" s="71"/>
      <c r="E19" s="87">
        <v>186124</v>
      </c>
    </row>
    <row r="20" spans="1:5">
      <c r="A20" s="97"/>
      <c r="B20" s="97"/>
      <c r="C20" s="89"/>
      <c r="D20" s="97"/>
      <c r="E20" s="78"/>
    </row>
    <row r="21" spans="1:5">
      <c r="A21" s="97"/>
      <c r="B21" s="97"/>
      <c r="C21" s="79">
        <v>-558630</v>
      </c>
      <c r="D21" s="97"/>
      <c r="E21" s="85">
        <v>22866</v>
      </c>
    </row>
    <row r="24" spans="1:5">
      <c r="D24">
        <v>2015</v>
      </c>
      <c r="E24">
        <v>2014</v>
      </c>
    </row>
    <row r="25" spans="1:5">
      <c r="C25" t="s">
        <v>109</v>
      </c>
      <c r="D25" s="61">
        <f>1982611</f>
        <v>1982611</v>
      </c>
      <c r="E25">
        <f>1992659</f>
        <v>1992659</v>
      </c>
    </row>
  </sheetData>
  <mergeCells count="17">
    <mergeCell ref="A1:E2"/>
    <mergeCell ref="B14:B15"/>
    <mergeCell ref="D14:D15"/>
    <mergeCell ref="B16:B17"/>
    <mergeCell ref="C16:C17"/>
    <mergeCell ref="D16:D17"/>
    <mergeCell ref="E16:E17"/>
    <mergeCell ref="A6:A7"/>
    <mergeCell ref="B6:B7"/>
    <mergeCell ref="D6:D7"/>
    <mergeCell ref="B12:B13"/>
    <mergeCell ref="D12:D13"/>
    <mergeCell ref="A20:A21"/>
    <mergeCell ref="B20:B21"/>
    <mergeCell ref="D20:D21"/>
    <mergeCell ref="A5:E5"/>
    <mergeCell ref="A3:E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opLeftCell="A31" workbookViewId="0">
      <selection activeCell="H32" sqref="H32"/>
    </sheetView>
  </sheetViews>
  <sheetFormatPr baseColWidth="10" defaultColWidth="8.83203125" defaultRowHeight="14" x14ac:dyDescent="0"/>
  <cols>
    <col min="1" max="1" width="25.5" customWidth="1"/>
    <col min="2" max="2" width="18.33203125" hidden="1" customWidth="1"/>
    <col min="3" max="3" width="23.5" customWidth="1"/>
    <col min="4" max="4" width="28" customWidth="1"/>
    <col min="6" max="6" width="9.1640625" bestFit="1" customWidth="1"/>
    <col min="8" max="8" width="9.6640625" bestFit="1" customWidth="1"/>
    <col min="10" max="10" width="12.5" customWidth="1"/>
  </cols>
  <sheetData>
    <row r="1" spans="1:10">
      <c r="A1" s="93" t="s">
        <v>68</v>
      </c>
      <c r="B1" s="93"/>
      <c r="C1" s="93"/>
      <c r="D1" s="93"/>
    </row>
    <row r="2" spans="1:10">
      <c r="A2" s="93"/>
      <c r="B2" s="93"/>
      <c r="C2" s="93"/>
      <c r="D2" s="93"/>
    </row>
    <row r="4" spans="1:10" ht="15" customHeight="1">
      <c r="A4" s="97"/>
      <c r="B4" s="37"/>
      <c r="C4" s="106">
        <v>2015</v>
      </c>
      <c r="D4" s="108">
        <v>2014</v>
      </c>
    </row>
    <row r="5" spans="1:10" ht="14" customHeight="1">
      <c r="A5" s="97"/>
      <c r="B5" s="37"/>
      <c r="C5" s="106"/>
      <c r="D5" s="108"/>
    </row>
    <row r="6" spans="1:10" ht="16">
      <c r="A6" s="97"/>
      <c r="B6" s="38"/>
      <c r="C6" s="107" t="s">
        <v>36</v>
      </c>
      <c r="D6" s="108" t="s">
        <v>36</v>
      </c>
    </row>
    <row r="7" spans="1:10" ht="14" customHeight="1">
      <c r="A7" s="97"/>
      <c r="B7" s="39" t="s">
        <v>35</v>
      </c>
      <c r="C7" s="107"/>
      <c r="D7" s="108"/>
    </row>
    <row r="8" spans="1:10" ht="14" customHeight="1">
      <c r="A8" s="105" t="s">
        <v>37</v>
      </c>
      <c r="B8" s="97"/>
      <c r="C8" s="97"/>
      <c r="D8" s="97"/>
    </row>
    <row r="9" spans="1:10" ht="14" customHeight="1">
      <c r="A9" s="105"/>
      <c r="B9" s="97"/>
      <c r="C9" s="97"/>
      <c r="D9" s="97"/>
    </row>
    <row r="10" spans="1:10" ht="14" customHeight="1">
      <c r="A10" s="40"/>
      <c r="B10" s="97"/>
      <c r="C10" s="97"/>
      <c r="D10" s="97"/>
    </row>
    <row r="11" spans="1:10" ht="39" customHeight="1">
      <c r="A11" s="41" t="s">
        <v>38</v>
      </c>
      <c r="B11" s="97"/>
      <c r="C11" s="97"/>
      <c r="D11" s="97"/>
    </row>
    <row r="12" spans="1:10" ht="39" customHeight="1">
      <c r="A12" s="37" t="s">
        <v>39</v>
      </c>
      <c r="B12" s="42">
        <v>12</v>
      </c>
      <c r="C12" s="59">
        <f>33745408</f>
        <v>33745408</v>
      </c>
      <c r="D12" s="57">
        <f>33690589</f>
        <v>33690589</v>
      </c>
      <c r="H12" s="65"/>
      <c r="J12" s="65"/>
    </row>
    <row r="13" spans="1:10" ht="39" customHeight="1">
      <c r="A13" s="37" t="s">
        <v>40</v>
      </c>
      <c r="B13" s="42">
        <v>13</v>
      </c>
      <c r="C13" s="59">
        <v>30139906</v>
      </c>
      <c r="D13" s="57">
        <v>33524208</v>
      </c>
      <c r="H13" s="65"/>
      <c r="J13" s="65"/>
    </row>
    <row r="14" spans="1:10" ht="28" customHeight="1">
      <c r="A14" s="37" t="s">
        <v>41</v>
      </c>
      <c r="B14" s="42">
        <v>14</v>
      </c>
      <c r="C14" s="59">
        <v>49861</v>
      </c>
      <c r="D14" s="56">
        <v>55112</v>
      </c>
    </row>
    <row r="15" spans="1:10" ht="64.5" customHeight="1">
      <c r="A15" s="37" t="s">
        <v>42</v>
      </c>
      <c r="B15" s="42">
        <v>15</v>
      </c>
      <c r="C15" s="59">
        <v>2296421</v>
      </c>
      <c r="D15" s="57">
        <v>2604367</v>
      </c>
    </row>
    <row r="16" spans="1:10" ht="51.75" customHeight="1">
      <c r="A16" s="37" t="s">
        <v>43</v>
      </c>
      <c r="B16" s="42">
        <v>16</v>
      </c>
      <c r="C16" s="59">
        <v>747196</v>
      </c>
      <c r="D16" s="57">
        <v>1627146</v>
      </c>
    </row>
    <row r="17" spans="1:4" ht="39" customHeight="1">
      <c r="A17" s="37" t="s">
        <v>44</v>
      </c>
      <c r="B17" s="42">
        <v>17</v>
      </c>
      <c r="C17" s="59">
        <v>665115</v>
      </c>
      <c r="D17" s="56">
        <v>750626</v>
      </c>
    </row>
    <row r="18" spans="1:4">
      <c r="A18" s="37" t="s">
        <v>45</v>
      </c>
      <c r="B18" s="42">
        <v>18</v>
      </c>
      <c r="C18" s="58">
        <v>54561</v>
      </c>
      <c r="D18" s="58">
        <v>59884</v>
      </c>
    </row>
    <row r="19" spans="1:4" ht="25" customHeight="1">
      <c r="A19" s="47"/>
      <c r="B19" s="97"/>
      <c r="C19" s="43"/>
      <c r="D19" s="43"/>
    </row>
    <row r="20" spans="1:4" ht="39" customHeight="1">
      <c r="A20" s="48" t="s">
        <v>46</v>
      </c>
      <c r="B20" s="97"/>
      <c r="C20" s="52">
        <v>67698468</v>
      </c>
      <c r="D20" s="52">
        <v>72311932</v>
      </c>
    </row>
    <row r="21" spans="1:4" ht="26.25" customHeight="1">
      <c r="A21" s="41" t="s">
        <v>47</v>
      </c>
      <c r="B21" s="36"/>
      <c r="C21" s="43"/>
      <c r="D21" s="43"/>
    </row>
    <row r="22" spans="1:4" ht="26.25" customHeight="1">
      <c r="A22" s="37" t="s">
        <v>48</v>
      </c>
      <c r="B22" s="42">
        <v>19</v>
      </c>
      <c r="C22" s="56">
        <v>697069</v>
      </c>
      <c r="D22" s="56">
        <v>666670</v>
      </c>
    </row>
    <row r="23" spans="1:4" ht="51.75" customHeight="1">
      <c r="A23" s="37" t="s">
        <v>49</v>
      </c>
      <c r="B23" s="42">
        <v>20</v>
      </c>
      <c r="C23" s="57">
        <v>7598348</v>
      </c>
      <c r="D23" s="57">
        <v>7583319</v>
      </c>
    </row>
    <row r="24" spans="1:4" ht="39" customHeight="1">
      <c r="A24" s="37" t="s">
        <v>50</v>
      </c>
      <c r="B24" s="42">
        <v>21</v>
      </c>
      <c r="C24" s="58">
        <v>18158180</v>
      </c>
      <c r="D24" s="58">
        <v>17437426</v>
      </c>
    </row>
    <row r="25" spans="1:4">
      <c r="A25" s="47"/>
      <c r="B25" s="97"/>
      <c r="C25" s="43"/>
      <c r="D25" s="43"/>
    </row>
    <row r="26" spans="1:4" ht="39" customHeight="1">
      <c r="A26" s="48" t="s">
        <v>51</v>
      </c>
      <c r="B26" s="97"/>
      <c r="C26" s="52">
        <v>26453597</v>
      </c>
      <c r="D26" s="52">
        <v>25687415</v>
      </c>
    </row>
    <row r="27" spans="1:4">
      <c r="A27" s="47"/>
      <c r="B27" s="97"/>
      <c r="C27" s="43"/>
      <c r="D27" s="43"/>
    </row>
    <row r="28" spans="1:4" ht="26.25" customHeight="1">
      <c r="A28" s="48" t="s">
        <v>52</v>
      </c>
      <c r="B28" s="97"/>
      <c r="C28" s="55">
        <v>94152065</v>
      </c>
      <c r="D28" s="55">
        <v>97999347</v>
      </c>
    </row>
    <row r="29" spans="1:4">
      <c r="A29" s="43"/>
      <c r="B29" s="97"/>
      <c r="C29" s="104"/>
      <c r="D29" s="104"/>
    </row>
    <row r="30" spans="1:4">
      <c r="A30" s="48" t="s">
        <v>53</v>
      </c>
      <c r="B30" s="97"/>
      <c r="C30" s="104"/>
      <c r="D30" s="104"/>
    </row>
    <row r="31" spans="1:4">
      <c r="A31" s="40"/>
      <c r="B31" s="40"/>
      <c r="C31" s="43"/>
      <c r="D31" s="43"/>
    </row>
    <row r="32" spans="1:4" ht="26.25" customHeight="1">
      <c r="A32" s="37" t="s">
        <v>54</v>
      </c>
      <c r="B32" s="42">
        <v>22</v>
      </c>
      <c r="C32" s="57">
        <v>3203200</v>
      </c>
      <c r="D32" s="44">
        <v>3203200</v>
      </c>
    </row>
    <row r="33" spans="1:4" ht="26.25" customHeight="1">
      <c r="A33" s="37" t="s">
        <v>55</v>
      </c>
      <c r="B33" s="49" t="s">
        <v>56</v>
      </c>
      <c r="C33" s="57">
        <v>12434282</v>
      </c>
      <c r="D33" s="44">
        <v>12434282</v>
      </c>
    </row>
    <row r="34" spans="1:4" ht="26.25" customHeight="1">
      <c r="A34" s="37" t="s">
        <v>57</v>
      </c>
      <c r="B34" s="49" t="s">
        <v>58</v>
      </c>
      <c r="C34" s="56">
        <v>448184</v>
      </c>
      <c r="D34" s="45">
        <v>892562</v>
      </c>
    </row>
    <row r="35" spans="1:4" ht="39" customHeight="1">
      <c r="A35" s="37" t="s">
        <v>59</v>
      </c>
      <c r="B35" s="49" t="s">
        <v>60</v>
      </c>
      <c r="C35" s="56">
        <v>39102</v>
      </c>
      <c r="D35" s="45">
        <v>17659</v>
      </c>
    </row>
    <row r="36" spans="1:4">
      <c r="A36" s="37" t="s">
        <v>61</v>
      </c>
      <c r="B36" s="49" t="s">
        <v>62</v>
      </c>
      <c r="C36" s="57">
        <v>-5565599</v>
      </c>
      <c r="D36" s="50">
        <v>-3503511</v>
      </c>
    </row>
    <row r="37" spans="1:4">
      <c r="A37" s="37" t="s">
        <v>63</v>
      </c>
      <c r="B37" s="49" t="s">
        <v>64</v>
      </c>
      <c r="C37" s="57">
        <v>1094696</v>
      </c>
      <c r="D37" s="44">
        <v>1057820</v>
      </c>
    </row>
    <row r="38" spans="1:4" ht="24" customHeight="1">
      <c r="A38" s="37" t="s">
        <v>65</v>
      </c>
      <c r="B38" s="36"/>
      <c r="C38" s="46">
        <v>10155924</v>
      </c>
      <c r="D38" s="46">
        <v>9386147</v>
      </c>
    </row>
    <row r="39" spans="1:4">
      <c r="A39" s="47"/>
      <c r="B39" s="97"/>
      <c r="C39" s="43"/>
      <c r="D39" s="43"/>
    </row>
    <row r="40" spans="1:4" ht="24">
      <c r="A40" s="48" t="s">
        <v>66</v>
      </c>
      <c r="B40" s="97"/>
      <c r="C40" s="54">
        <v>21809789</v>
      </c>
      <c r="D40" s="57">
        <v>23488159</v>
      </c>
    </row>
    <row r="41" spans="1:4" ht="15">
      <c r="A41" s="37" t="s">
        <v>20</v>
      </c>
      <c r="B41" s="36"/>
      <c r="C41" s="51">
        <v>6563076</v>
      </c>
      <c r="D41" s="58">
        <v>6980354</v>
      </c>
    </row>
    <row r="42" spans="1:4">
      <c r="A42" s="47"/>
      <c r="B42" s="97"/>
      <c r="C42" s="43"/>
      <c r="D42" s="43"/>
    </row>
    <row r="43" spans="1:4" ht="16">
      <c r="A43" s="48" t="s">
        <v>67</v>
      </c>
      <c r="B43" s="97"/>
      <c r="C43" s="53">
        <v>28372865</v>
      </c>
      <c r="D43" s="53">
        <v>30468513</v>
      </c>
    </row>
    <row r="45" spans="1:4">
      <c r="A45" s="103" t="s">
        <v>69</v>
      </c>
    </row>
    <row r="46" spans="1:4">
      <c r="A46" s="103"/>
    </row>
    <row r="48" spans="1:4">
      <c r="A48" s="60" t="s">
        <v>70</v>
      </c>
      <c r="C48" s="61"/>
    </row>
    <row r="49" spans="1:4">
      <c r="A49" t="s">
        <v>71</v>
      </c>
      <c r="C49" s="61">
        <f>36108055</f>
        <v>36108055</v>
      </c>
    </row>
    <row r="50" spans="1:4">
      <c r="A50" t="s">
        <v>72</v>
      </c>
      <c r="C50" s="61">
        <f>812142</f>
        <v>812142</v>
      </c>
    </row>
    <row r="51" spans="1:4">
      <c r="A51" t="s">
        <v>73</v>
      </c>
      <c r="C51" s="61">
        <f>466953</f>
        <v>466953</v>
      </c>
    </row>
    <row r="52" spans="1:4">
      <c r="A52" t="s">
        <v>74</v>
      </c>
      <c r="C52" s="62">
        <f>2016333</f>
        <v>2016333</v>
      </c>
    </row>
    <row r="53" spans="1:4">
      <c r="C53" s="61"/>
    </row>
    <row r="54" spans="1:4">
      <c r="A54" t="s">
        <v>75</v>
      </c>
      <c r="C54" s="63">
        <f>39403483</f>
        <v>39403483</v>
      </c>
      <c r="D54">
        <f>39403483</f>
        <v>39403483</v>
      </c>
    </row>
    <row r="55" spans="1:4">
      <c r="C55" s="61"/>
    </row>
    <row r="56" spans="1:4">
      <c r="A56" s="60" t="s">
        <v>76</v>
      </c>
      <c r="C56" s="61"/>
    </row>
    <row r="57" spans="1:4">
      <c r="A57" t="s">
        <v>71</v>
      </c>
      <c r="C57" s="61">
        <f>6663787</f>
        <v>6663787</v>
      </c>
    </row>
    <row r="58" spans="1:4">
      <c r="A58" t="s">
        <v>77</v>
      </c>
      <c r="C58" s="61">
        <f>17243549</f>
        <v>17243549</v>
      </c>
    </row>
    <row r="59" spans="1:4">
      <c r="A59" t="s">
        <v>78</v>
      </c>
      <c r="C59" s="61">
        <f>1775181</f>
        <v>1775181</v>
      </c>
    </row>
    <row r="60" spans="1:4">
      <c r="A60" t="s">
        <v>79</v>
      </c>
      <c r="C60" s="61">
        <f>693200</f>
        <v>693200</v>
      </c>
    </row>
    <row r="61" spans="1:4">
      <c r="C61" s="61"/>
    </row>
    <row r="62" spans="1:4">
      <c r="A62" t="s">
        <v>80</v>
      </c>
      <c r="C62" s="61">
        <f>26375717</f>
        <v>26375717</v>
      </c>
      <c r="D62">
        <f>26375717</f>
        <v>26375717</v>
      </c>
    </row>
    <row r="63" spans="1:4">
      <c r="C63" s="61"/>
    </row>
    <row r="64" spans="1:4">
      <c r="A64" t="s">
        <v>81</v>
      </c>
      <c r="C64" s="61">
        <f>65779200</f>
        <v>65779200</v>
      </c>
      <c r="D64">
        <f>65779200</f>
        <v>65779200</v>
      </c>
    </row>
    <row r="65" spans="1:4">
      <c r="C65" s="61"/>
    </row>
    <row r="66" spans="1:4" ht="16">
      <c r="A66" s="60" t="s">
        <v>82</v>
      </c>
      <c r="C66" s="53">
        <f>94152065</f>
        <v>94152065</v>
      </c>
      <c r="D66" s="53">
        <f>D64+D43</f>
        <v>96247713</v>
      </c>
    </row>
  </sheetData>
  <mergeCells count="22">
    <mergeCell ref="D8:D9"/>
    <mergeCell ref="A8:A9"/>
    <mergeCell ref="C4:C5"/>
    <mergeCell ref="C6:C7"/>
    <mergeCell ref="D4:D5"/>
    <mergeCell ref="D6:D7"/>
    <mergeCell ref="B19:B20"/>
    <mergeCell ref="A45:A46"/>
    <mergeCell ref="B39:B40"/>
    <mergeCell ref="B42:B43"/>
    <mergeCell ref="A1:D2"/>
    <mergeCell ref="B27:B28"/>
    <mergeCell ref="B29:B30"/>
    <mergeCell ref="C29:C30"/>
    <mergeCell ref="D29:D30"/>
    <mergeCell ref="B25:B26"/>
    <mergeCell ref="B10:B11"/>
    <mergeCell ref="C10:C11"/>
    <mergeCell ref="D10:D11"/>
    <mergeCell ref="A4:A7"/>
    <mergeCell ref="B8:B9"/>
    <mergeCell ref="C8:C9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workbookViewId="0">
      <selection activeCell="D3" sqref="D3"/>
    </sheetView>
  </sheetViews>
  <sheetFormatPr baseColWidth="10" defaultRowHeight="14" x14ac:dyDescent="0"/>
  <cols>
    <col min="1" max="1" width="22.5" customWidth="1"/>
    <col min="2" max="2" width="28.6640625" customWidth="1"/>
    <col min="3" max="3" width="18.1640625" customWidth="1"/>
    <col min="4" max="5" width="15.6640625" customWidth="1"/>
    <col min="6" max="6" width="21.5" customWidth="1"/>
  </cols>
  <sheetData>
    <row r="1" spans="1:5" ht="36" customHeight="1">
      <c r="A1" s="110" t="s">
        <v>113</v>
      </c>
      <c r="B1" s="110"/>
      <c r="C1" s="110"/>
      <c r="D1" s="72"/>
      <c r="E1" s="72"/>
    </row>
    <row r="3" spans="1:5" ht="32" customHeight="1">
      <c r="A3" s="111" t="s">
        <v>83</v>
      </c>
      <c r="B3" s="111"/>
    </row>
    <row r="4" spans="1:5">
      <c r="A4" t="s">
        <v>112</v>
      </c>
      <c r="B4">
        <v>2015</v>
      </c>
      <c r="C4">
        <v>2014</v>
      </c>
    </row>
    <row r="5" spans="1:5" ht="55" customHeight="1">
      <c r="A5" t="s">
        <v>84</v>
      </c>
      <c r="B5" s="68">
        <f>'Balance sheet '!C26/'Balance sheet '!C62+ratio!C57</f>
        <v>1.0029527159394378</v>
      </c>
      <c r="C5" s="68">
        <f>'Balance sheet '!D26/'Balance sheet '!D62+ratio!D57</f>
        <v>0.97390395112292116</v>
      </c>
    </row>
    <row r="7" spans="1:5">
      <c r="A7" t="s">
        <v>85</v>
      </c>
      <c r="B7">
        <f>('Balance sheet '!C26-'Balance sheet '!C22)/'Balance sheet '!C62+ratio!C57</f>
        <v>0.97652427799403518</v>
      </c>
      <c r="C7">
        <f>('Balance sheet '!D26-'Balance sheet '!D22)/'Balance sheet '!D62+ratio!D57</f>
        <v>0.9486280505663599</v>
      </c>
    </row>
    <row r="9" spans="1:5" ht="34" customHeight="1">
      <c r="A9" t="s">
        <v>86</v>
      </c>
      <c r="B9" s="77">
        <f>'Balance sheet '!C24/'Balance sheet '!C62+ratio!C57</f>
        <v>0.68844308573677826</v>
      </c>
      <c r="C9" s="77">
        <f>'Balance sheet '!D24/'Balance sheet '!D62+ratio!D57</f>
        <v>0.66111666272427783</v>
      </c>
    </row>
    <row r="11" spans="1:5" ht="30" customHeight="1">
      <c r="A11" s="111" t="s">
        <v>89</v>
      </c>
      <c r="B11" s="111"/>
    </row>
    <row r="12" spans="1:5" ht="30" customHeight="1">
      <c r="A12" s="75"/>
      <c r="B12" s="75">
        <v>2015</v>
      </c>
      <c r="C12">
        <v>2014</v>
      </c>
    </row>
    <row r="13" spans="1:5" ht="43" customHeight="1">
      <c r="A13" t="s">
        <v>87</v>
      </c>
      <c r="B13" s="73">
        <f>('Balance sheet '!C28-'Balance sheet '!C43)/'Balance sheet '!C28</f>
        <v>0.69864851078943413</v>
      </c>
      <c r="C13" s="73">
        <f>('Balance sheet '!D28-'Balance sheet '!D43)/'Balance sheet '!D28</f>
        <v>0.6890947344781797</v>
      </c>
    </row>
    <row r="14" spans="1:5" ht="33" customHeight="1">
      <c r="A14" s="67"/>
      <c r="B14" s="67"/>
    </row>
    <row r="15" spans="1:5" ht="48" customHeight="1">
      <c r="A15" t="s">
        <v>88</v>
      </c>
      <c r="B15" s="68">
        <f>'Balance sheet '!C64/'Balance sheet '!C43</f>
        <v>2.3183841321628957</v>
      </c>
      <c r="C15" s="68">
        <f>'Balance sheet '!D64/'Balance sheet '!D43</f>
        <v>2.1589238700293643</v>
      </c>
    </row>
    <row r="16" spans="1:5" ht="16" customHeight="1">
      <c r="A16" s="67"/>
      <c r="B16" s="67"/>
    </row>
    <row r="17" spans="1:3" ht="41" customHeight="1">
      <c r="A17" s="69" t="s">
        <v>90</v>
      </c>
      <c r="B17" s="70">
        <f>'Profit or loss '!I8/'Comprehensive Income '!D25</f>
        <v>2.5513285258681608</v>
      </c>
      <c r="C17" s="70">
        <f>'Profit or loss '!J8/'Comprehensive Income '!E25</f>
        <v>2.6258747733556018</v>
      </c>
    </row>
    <row r="19" spans="1:3" ht="25" customHeight="1">
      <c r="A19" t="s">
        <v>91</v>
      </c>
      <c r="B19" s="92">
        <f>6.55885</f>
        <v>6.5588499999999996</v>
      </c>
      <c r="C19" s="92">
        <f>6.453</f>
        <v>6.4530000000000003</v>
      </c>
    </row>
    <row r="21" spans="1:3" ht="36" customHeight="1">
      <c r="A21" s="111" t="s">
        <v>92</v>
      </c>
      <c r="B21" s="111"/>
    </row>
    <row r="22" spans="1:3" ht="24" customHeight="1">
      <c r="A22" s="66"/>
      <c r="B22" s="64">
        <v>2015</v>
      </c>
      <c r="C22">
        <v>2014</v>
      </c>
    </row>
    <row r="23" spans="1:3" ht="21" customHeight="1">
      <c r="A23" t="s">
        <v>93</v>
      </c>
      <c r="B23" s="70">
        <f>'Profit or loss '!I9/'Balance sheet '!C22</f>
        <v>27.482506035987829</v>
      </c>
      <c r="C23" s="70">
        <f>'Profit or loss '!J9/'Balance sheet '!D22</f>
        <v>30.522487887560562</v>
      </c>
    </row>
    <row r="24" spans="1:3" ht="20" customHeight="1">
      <c r="A24" t="s">
        <v>94</v>
      </c>
      <c r="B24" s="70">
        <f>365/B23</f>
        <v>13.281176015099907</v>
      </c>
      <c r="C24" s="70">
        <f>365/C23</f>
        <v>11.95839609616999</v>
      </c>
    </row>
    <row r="25" spans="1:3" ht="22" customHeight="1">
      <c r="A25" t="s">
        <v>95</v>
      </c>
      <c r="B25" s="70">
        <f>'Profit or loss '!C5/'Balance sheet '!C23</f>
        <v>4.232611483443506</v>
      </c>
      <c r="C25" s="70">
        <f>'Profit or loss '!D5/'Balance sheet '!D23</f>
        <v>4.3789808921397082</v>
      </c>
    </row>
    <row r="26" spans="1:3" ht="16" customHeight="1">
      <c r="A26" t="s">
        <v>96</v>
      </c>
      <c r="B26" s="70">
        <f>365/B25</f>
        <v>86.23517689439538</v>
      </c>
      <c r="C26" s="70">
        <f>365/C25</f>
        <v>83.352727264733389</v>
      </c>
    </row>
    <row r="27" spans="1:3">
      <c r="A27" t="s">
        <v>97</v>
      </c>
      <c r="B27" s="70">
        <f>'Profit or loss '!C5/'Balance sheet '!C28</f>
        <v>0.34158417024629251</v>
      </c>
      <c r="C27" s="70">
        <f>'Profit or loss '!D5/'Balance sheet '!D28</f>
        <v>0.33885132928487777</v>
      </c>
    </row>
    <row r="29" spans="1:3" ht="50" customHeight="1">
      <c r="A29" s="109" t="s">
        <v>98</v>
      </c>
      <c r="B29" s="109"/>
    </row>
    <row r="30" spans="1:3" ht="50" customHeight="1">
      <c r="A30" s="76"/>
      <c r="B30" s="76">
        <v>2015</v>
      </c>
      <c r="C30">
        <v>2014</v>
      </c>
    </row>
    <row r="31" spans="1:3" ht="18" customHeight="1">
      <c r="A31" t="s">
        <v>99</v>
      </c>
      <c r="B31" s="70">
        <f>'Profit or loss '!C23/'Profit or loss '!C5</f>
        <v>7.1312873989202094E-2</v>
      </c>
      <c r="C31" s="70">
        <f>'Profit or loss '!D23/'Profit or loss '!D5</f>
        <v>7.6139702074931981E-2</v>
      </c>
    </row>
    <row r="32" spans="1:3" ht="16" customHeight="1">
      <c r="A32" t="s">
        <v>100</v>
      </c>
      <c r="B32" s="70">
        <f>'Profit or loss '!C23/'Balance sheet '!C28</f>
        <v>2.4359348889480013E-2</v>
      </c>
      <c r="C32" s="70">
        <f>'Profit or loss '!D23/'Balance sheet '!D28</f>
        <v>2.5800039259445271E-2</v>
      </c>
    </row>
    <row r="33" spans="1:7" ht="18" customHeight="1">
      <c r="A33" t="s">
        <v>101</v>
      </c>
      <c r="B33" s="70">
        <f>'Profit or loss '!C23/'Balance sheet '!C43</f>
        <v>8.0833676824670325E-2</v>
      </c>
      <c r="C33" s="70">
        <f>'Profit or loss '!D23/'Balance sheet '!D43</f>
        <v>8.2983603433485584E-2</v>
      </c>
    </row>
    <row r="35" spans="1:7" ht="35" customHeight="1">
      <c r="A35" s="109" t="s">
        <v>102</v>
      </c>
      <c r="B35" s="109"/>
    </row>
    <row r="36" spans="1:7" ht="35" customHeight="1">
      <c r="A36" s="76"/>
      <c r="B36" s="76"/>
    </row>
    <row r="37" spans="1:7" ht="18" customHeight="1">
      <c r="A37" t="s">
        <v>103</v>
      </c>
      <c r="B37">
        <f>74</f>
        <v>74</v>
      </c>
      <c r="C37">
        <f>143.5</f>
        <v>143.5</v>
      </c>
      <c r="F37">
        <f>6.61</f>
        <v>6.61</v>
      </c>
      <c r="G37">
        <f>6.66</f>
        <v>6.66</v>
      </c>
    </row>
    <row r="38" spans="1:7">
      <c r="A38" t="s">
        <v>104</v>
      </c>
      <c r="B38">
        <f>346971</f>
        <v>346971</v>
      </c>
      <c r="C38">
        <f>379337</f>
        <v>379337</v>
      </c>
    </row>
    <row r="39" spans="1:7">
      <c r="B39" s="60">
        <v>2015</v>
      </c>
      <c r="C39" s="60">
        <v>2014</v>
      </c>
    </row>
    <row r="40" spans="1:7" ht="20" customHeight="1">
      <c r="A40" t="s">
        <v>105</v>
      </c>
      <c r="B40" s="70">
        <f>B37/F37</f>
        <v>11.195158850226928</v>
      </c>
      <c r="C40" s="70">
        <f>C37/G37</f>
        <v>21.546546546546548</v>
      </c>
    </row>
    <row r="41" spans="1:7" ht="19" customHeight="1">
      <c r="A41" t="s">
        <v>106</v>
      </c>
      <c r="B41" s="70">
        <f>B37/F41</f>
        <v>0.90494400195397962</v>
      </c>
      <c r="C41" s="70">
        <f>C37/G41</f>
        <v>1.7865939010545084</v>
      </c>
      <c r="F41" s="70">
        <f>'Balance sheet '!C43/ratio!B38</f>
        <v>81.773015612255776</v>
      </c>
      <c r="G41" s="70">
        <f>'Balance sheet '!D43/ratio!C38</f>
        <v>80.320435391222048</v>
      </c>
    </row>
    <row r="44" spans="1:7" ht="36" customHeight="1">
      <c r="A44" s="109" t="s">
        <v>110</v>
      </c>
      <c r="B44" s="109"/>
    </row>
    <row r="45" spans="1:7" ht="36" customHeight="1">
      <c r="A45" s="76"/>
      <c r="B45" s="76">
        <v>2015</v>
      </c>
      <c r="C45" s="60">
        <v>2014</v>
      </c>
    </row>
    <row r="46" spans="1:7" ht="29" customHeight="1">
      <c r="A46" t="s">
        <v>111</v>
      </c>
      <c r="B46" s="91">
        <f>B31*B27</f>
        <v>2.4359348889480013E-2</v>
      </c>
      <c r="C46" s="91">
        <f>C31*C27</f>
        <v>2.5800039259445268E-2</v>
      </c>
    </row>
  </sheetData>
  <mergeCells count="7">
    <mergeCell ref="A44:B44"/>
    <mergeCell ref="A1:C1"/>
    <mergeCell ref="A3:B3"/>
    <mergeCell ref="A11:B11"/>
    <mergeCell ref="A21:B21"/>
    <mergeCell ref="A35:B35"/>
    <mergeCell ref="A29:B29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Profit or loss </vt:lpstr>
      <vt:lpstr>Comprehensive Income </vt:lpstr>
      <vt:lpstr>Balance sheet </vt:lpstr>
      <vt:lpstr>ratio</vt:lpstr>
    </vt:vector>
  </TitlesOfParts>
  <Company>GASCO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Alyazia Alyafei [GASCO - HRP/J-JEA1]</dc:creator>
  <cp:lastModifiedBy>Hamad AlHammadi</cp:lastModifiedBy>
  <dcterms:created xsi:type="dcterms:W3CDTF">2016-09-25T08:44:26Z</dcterms:created>
  <dcterms:modified xsi:type="dcterms:W3CDTF">2016-10-07T16:00:08Z</dcterms:modified>
</cp:coreProperties>
</file>